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O:\SubjectOriented\Michrazim Team\תחום מכרזים\תחום המכרזים\מכרזים\לוגיסטיקה\7452 חבישות מתקדמות\"/>
    </mc:Choice>
  </mc:AlternateContent>
  <xr:revisionPtr revIDLastSave="0" documentId="13_ncr:1_{0A9F6E98-A4C8-4340-B6E0-F2939D2E2B7D}" xr6:coauthVersionLast="47" xr6:coauthVersionMax="47" xr10:uidLastSave="{00000000-0000-0000-0000-000000000000}"/>
  <bookViews>
    <workbookView xWindow="-120" yWindow="-120" windowWidth="29040" windowHeight="15840" xr2:uid="{00000000-000D-0000-FFFF-FFFF00000000}"/>
  </bookViews>
  <sheets>
    <sheet name="נספח ד-1 טופס הצעה כספית" sheetId="5" r:id="rId1"/>
  </sheets>
  <definedNames>
    <definedName name="_xlnm.Print_Area" localSheetId="0">'נספח ד-1 טופס הצעה כספית'!$A$1:$J$42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3" i="5" l="1"/>
  <c r="N44" i="5"/>
  <c r="N46" i="5"/>
  <c r="N47" i="5"/>
  <c r="N48" i="5"/>
  <c r="L48" i="5"/>
  <c r="L46" i="5"/>
  <c r="L45" i="5"/>
  <c r="L43" i="5"/>
  <c r="L42" i="5"/>
  <c r="L40" i="5"/>
  <c r="N38" i="5" s="1"/>
  <c r="L39" i="5"/>
  <c r="N37" i="5" s="1"/>
  <c r="L38" i="5"/>
  <c r="N36" i="5" s="1"/>
  <c r="L37" i="5"/>
  <c r="N35" i="5" s="1"/>
  <c r="L36" i="5"/>
  <c r="N34" i="5" s="1"/>
  <c r="L33" i="5"/>
  <c r="N31" i="5" s="1"/>
  <c r="L47" i="5"/>
  <c r="N45" i="5" s="1"/>
  <c r="L44" i="5"/>
  <c r="N41" i="5"/>
  <c r="L41" i="5"/>
  <c r="N39" i="5" s="1"/>
  <c r="L35" i="5"/>
  <c r="L34" i="5"/>
  <c r="N32" i="5" s="1"/>
  <c r="L32" i="5"/>
  <c r="L31" i="5"/>
  <c r="N29" i="5" s="1"/>
  <c r="L30" i="5"/>
  <c r="N28" i="5" s="1"/>
  <c r="L29" i="5"/>
  <c r="N27" i="5" s="1"/>
  <c r="L28" i="5"/>
  <c r="N26" i="5" s="1"/>
  <c r="L26" i="5"/>
  <c r="N24" i="5" s="1"/>
  <c r="L25" i="5"/>
  <c r="N23" i="5" s="1"/>
  <c r="L23" i="5"/>
  <c r="L24" i="5"/>
  <c r="N22" i="5" s="1"/>
  <c r="L27" i="5"/>
  <c r="N25" i="5" s="1"/>
  <c r="L22" i="5"/>
  <c r="N20" i="5" s="1"/>
  <c r="L21" i="5"/>
  <c r="N19" i="5" s="1"/>
  <c r="L20" i="5"/>
  <c r="N18" i="5" s="1"/>
  <c r="L19" i="5"/>
  <c r="N17" i="5" s="1"/>
  <c r="L18" i="5"/>
  <c r="N16" i="5" s="1"/>
  <c r="L17" i="5"/>
  <c r="N15" i="5" s="1"/>
  <c r="L16" i="5"/>
  <c r="N14" i="5" s="1"/>
  <c r="L15" i="5"/>
  <c r="N13" i="5" s="1"/>
  <c r="L14" i="5"/>
  <c r="N12" i="5" s="1"/>
  <c r="L13" i="5"/>
  <c r="L12" i="5"/>
  <c r="L11" i="5"/>
  <c r="N11" i="5" s="1"/>
  <c r="L10" i="5"/>
  <c r="N10" i="5"/>
  <c r="L9" i="5"/>
  <c r="N9" i="5" s="1"/>
  <c r="L8" i="5"/>
  <c r="N8" i="5" s="1"/>
  <c r="L7" i="5"/>
  <c r="N7" i="5" s="1"/>
  <c r="L6" i="5"/>
  <c r="N6" i="5" s="1"/>
  <c r="N40" i="5"/>
  <c r="L3" i="5"/>
  <c r="N3" i="5" s="1"/>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3" i="5"/>
  <c r="N42" i="5"/>
  <c r="N33" i="5"/>
  <c r="N30" i="5"/>
  <c r="N21" i="5"/>
  <c r="L5" i="5"/>
  <c r="N5" i="5" s="1"/>
  <c r="L4" i="5"/>
  <c r="N4" i="5" s="1"/>
</calcChain>
</file>

<file path=xl/sharedStrings.xml><?xml version="1.0" encoding="utf-8"?>
<sst xmlns="http://schemas.openxmlformats.org/spreadsheetml/2006/main" count="262" uniqueCount="115">
  <si>
    <t>Hydrogel</t>
  </si>
  <si>
    <t>הידרוג'ל אינזימטי</t>
  </si>
  <si>
    <t>Foam</t>
  </si>
  <si>
    <t>Collagen</t>
  </si>
  <si>
    <t>Hydrocolloid</t>
  </si>
  <si>
    <t>מס"ד</t>
  </si>
  <si>
    <t>תיאור החבישה</t>
  </si>
  <si>
    <t xml:space="preserve">שם הקבוצה  </t>
  </si>
  <si>
    <t>תמיסות אנטיבקריאליות</t>
  </si>
  <si>
    <t>חבישת דבש מנוקה</t>
  </si>
  <si>
    <t>חבישת נחושת</t>
  </si>
  <si>
    <t>גרם</t>
  </si>
  <si>
    <t>מטר</t>
  </si>
  <si>
    <t>חבישות הידרופייבר/
אלגינט</t>
  </si>
  <si>
    <t>חבישה רטובה</t>
  </si>
  <si>
    <t>מ"ל</t>
  </si>
  <si>
    <t>חבישת גזה משומנת</t>
  </si>
  <si>
    <t xml:space="preserve">גרם </t>
  </si>
  <si>
    <t>Foam בתוספת עמילן, גליצרין וסורפקטנט</t>
  </si>
  <si>
    <t>כסף - Silver הידרופייבר</t>
  </si>
  <si>
    <t>חבישה סופחת הפרשה מרובה</t>
  </si>
  <si>
    <t>משחות לטיפול בפצעים נקיים/ שטחיים/ גירויי עור</t>
  </si>
  <si>
    <t>יחידה</t>
  </si>
  <si>
    <t xml:space="preserve">יח' חישוב להשוואה בין ספקים </t>
  </si>
  <si>
    <r>
      <t xml:space="preserve">חבישת קצף העשויה מפוליאורתן הידרופולימרי, סופגת ושומרת על הלחות  המכילה עם גליצרין, עמילן וסורפקטאן שמאפשרות גם ניקוי הפצע, חבישה הנתנת לגזירה. </t>
    </r>
    <r>
      <rPr>
        <b/>
        <sz val="12"/>
        <rFont val="David"/>
        <family val="2"/>
      </rPr>
      <t>ROLL</t>
    </r>
  </si>
  <si>
    <t>25*25 ס"מ 
(ניתן להציע גודל אחר בסטייה של עד 20%)</t>
  </si>
  <si>
    <t>20*20 ס"מ 
(ניתן להציע גודל אחר בסטייה של עד 20%)</t>
  </si>
  <si>
    <t>10*10 ס"מ
(ניתן להציע גודל אחר בסטייה של עד 20%)</t>
  </si>
  <si>
    <t>10*10 ס"מ 
(ניתן להציע גודל אחר בסטייה של עד 20%)</t>
  </si>
  <si>
    <t>10*20 ס"מ 
(ניתן להציע גודל אחר בסטייה של עד 20%)</t>
  </si>
  <si>
    <t>30*20 ס"מ  
(ניתן להציע גודל אחר בסטייה של עד 20%)</t>
  </si>
  <si>
    <r>
      <t>חבישה רטובה הבנויה ממספר שכבות בד וחלקיקים מיוחדים, אשר בשילוב עם תמיסת אלקטרוליטים יוצרים ריאקציה  של שחלוף יונים, כמו כן שומרת על לחות.</t>
    </r>
    <r>
      <rPr>
        <b/>
        <sz val="12"/>
        <rFont val="David"/>
        <family val="2"/>
      </rPr>
      <t xml:space="preserve"> עגול</t>
    </r>
  </si>
  <si>
    <r>
      <t xml:space="preserve">חבישה המכילה קולגן ותאית המעודדות שיגשוג של תאים, חבישות אלו ללא כושר ספיגה והקולגן בדרך כלל נספג בפצע. </t>
    </r>
    <r>
      <rPr>
        <b/>
        <sz val="12"/>
        <rFont val="David"/>
        <family val="2"/>
      </rPr>
      <t>ללא דבק, גזירה.</t>
    </r>
  </si>
  <si>
    <r>
      <t xml:space="preserve">חבישת קצף </t>
    </r>
    <r>
      <rPr>
        <b/>
        <sz val="12"/>
        <rFont val="David"/>
        <family val="2"/>
      </rPr>
      <t>עבה</t>
    </r>
    <r>
      <rPr>
        <sz val="12"/>
        <rFont val="David"/>
        <family val="2"/>
      </rPr>
      <t xml:space="preserve"> העשויה מפוליאורתן הידרופולימרי, סופגת ושומרת על הלחות  המכילה עם גליצרין, עמילן וסורפקטאן שמאפשרות גם ניקוי הפצע, </t>
    </r>
    <r>
      <rPr>
        <b/>
        <sz val="12"/>
        <rFont val="David"/>
        <family val="2"/>
      </rPr>
      <t>חבישה</t>
    </r>
    <r>
      <rPr>
        <sz val="12"/>
        <rFont val="David"/>
        <family val="2"/>
      </rPr>
      <t xml:space="preserve"> </t>
    </r>
    <r>
      <rPr>
        <b/>
        <sz val="12"/>
        <rFont val="David"/>
        <family val="2"/>
      </rPr>
      <t>הניתנת לגזירה</t>
    </r>
    <r>
      <rPr>
        <sz val="12"/>
        <rFont val="David"/>
        <family val="2"/>
      </rPr>
      <t>.</t>
    </r>
  </si>
  <si>
    <r>
      <t xml:space="preserve">חבישה רטובה הבנויה ממספר שכבות בד וחלקיקים מיוחדים, אשר בשילוב עם תמיסת אלקטרוליטים יוצרים ריאקציה  של שחלוף יונים, כמו כן שומרת על לחות. </t>
    </r>
    <r>
      <rPr>
        <b/>
        <sz val="12"/>
        <rFont val="David"/>
        <family val="2"/>
      </rPr>
      <t>ריבוע</t>
    </r>
  </si>
  <si>
    <t>4 ס"מ
(ניתן להציע גודל אחר בסטייה של עד 20%)</t>
  </si>
  <si>
    <t>15*15 ס"מ 
(ניתן להציע גודל אחר בסטייה של עד 20%)</t>
  </si>
  <si>
    <t>20*10 ס"מ 
(ניתן להציע גודל אחר בסטייה של עד 20%)</t>
  </si>
  <si>
    <r>
      <t xml:space="preserve">נוזל לניקוי פצעים המכיל חומרים המאפשרים פירוק רקמת הביופילם  (מכילה חיידקים ופברין ) ורקמה נקרוטית  להכנת מיטת הפצע. </t>
    </r>
    <r>
      <rPr>
        <b/>
        <sz val="12"/>
        <rFont val="David"/>
        <family val="2"/>
      </rPr>
      <t>קטן</t>
    </r>
  </si>
  <si>
    <r>
      <t xml:space="preserve">נוזל לניקוי פצעים המכיל חומרים המאפשרים פירוק רקמת הביופילם  (מכילה חיידקים ופברין ) ורקמה נקרוטית  להכנת מיטת הפצע. </t>
    </r>
    <r>
      <rPr>
        <b/>
        <sz val="12"/>
        <rFont val="David"/>
        <family val="2"/>
      </rPr>
      <t>גדול</t>
    </r>
  </si>
  <si>
    <r>
      <rPr>
        <b/>
        <sz val="12"/>
        <color theme="1"/>
        <rFont val="David"/>
        <family val="2"/>
      </rPr>
      <t>טבליות</t>
    </r>
    <r>
      <rPr>
        <sz val="12"/>
        <color theme="1"/>
        <rFont val="David"/>
        <family val="2"/>
      </rPr>
      <t xml:space="preserve"> להכנת תמיסה אנטי בקטריאלית לניקוי פצעים המכיל חומרים המאפשרים פירוק רקמת הביופילם (מכילה חיידקים ופברין) ורקמה נקרוטית  להכנת מיטת הפצע.  </t>
    </r>
  </si>
  <si>
    <t>מ"ל לתמיסה מוכנה</t>
  </si>
  <si>
    <r>
      <t xml:space="preserve">חבישה ביואקטיבית המכילה דבש מנוקה לפחות 40% בעלת פעילות אנטימיקרוביאלית, כתוצאה משחרור מי חמצן בריכוזים נמוכים כאשר הדבש בא במגע עם ההפרשה , משולבת עם אלגינט </t>
    </r>
    <r>
      <rPr>
        <b/>
        <sz val="12"/>
        <rFont val="David"/>
        <family val="2"/>
      </rPr>
      <t>עם או ללא דבק.</t>
    </r>
  </si>
  <si>
    <r>
      <t xml:space="preserve">חבישה ביואקטיבית המכילה דבש מנוקה לפחות 40% בעלת פעילות אנטימיקרוביאלית, כתוצאה משחרור מי חמצן בריכוזים נמוכים כאשר הדבש בא במגע עם ההפרשה , משולבת עם אלגינט </t>
    </r>
    <r>
      <rPr>
        <b/>
        <sz val="12"/>
        <rFont val="David"/>
        <family val="2"/>
      </rPr>
      <t>עם או ללא דבק</t>
    </r>
    <r>
      <rPr>
        <sz val="12"/>
        <rFont val="David"/>
        <family val="2"/>
      </rPr>
      <t>.</t>
    </r>
  </si>
  <si>
    <t>5*5 ס"מ 
(ניתן להציע גודל אחר בסטייה של עד 20%)</t>
  </si>
  <si>
    <r>
      <t xml:space="preserve">רשת משומנת  המכילה דבש מנוקה לפחות 40% בעלת פעילות אנטימיקרוביאלית  כתוצאה משחרור מי חמצן בריכוזים נמוכיםכ אשר הדבש בא במגע עם ההפרשה. </t>
    </r>
    <r>
      <rPr>
        <b/>
        <sz val="12"/>
        <rFont val="David"/>
        <family val="2"/>
      </rPr>
      <t>ללא דבק, גזירה.</t>
    </r>
  </si>
  <si>
    <r>
      <t xml:space="preserve">חבישה העשויה בדרך כלל מכותנה ארוגה הספוגה בפרפין רך, מיועדת בדרך כלל לחתכים, שפשופי עור ואזורים מנתותחים, החבישה מתאימה לפצעים לא מפרישים.  </t>
    </r>
    <r>
      <rPr>
        <b/>
        <sz val="12"/>
        <rFont val="David"/>
        <family val="2"/>
      </rPr>
      <t>ROLL</t>
    </r>
  </si>
  <si>
    <t>15*25 ס"מ
(ניתן להציע גודל אחר בסטייה של עד 20%)</t>
  </si>
  <si>
    <r>
      <t xml:space="preserve">משחה הדרופילית </t>
    </r>
    <r>
      <rPr>
        <b/>
        <sz val="12"/>
        <rFont val="David"/>
        <family val="2"/>
      </rPr>
      <t>בשילוב אבץ</t>
    </r>
    <r>
      <rPr>
        <sz val="12"/>
        <rFont val="David"/>
        <family val="2"/>
      </rPr>
      <t xml:space="preserve">, מסייעת בריפוי הפצע, סופגת מעט הפרשות, יוצרת סביבה לחה מאוזנת, משרה אווירה חומצית. </t>
    </r>
    <r>
      <rPr>
        <b/>
        <sz val="12"/>
        <rFont val="David"/>
        <family val="2"/>
      </rPr>
      <t>שפורפרת בלבד</t>
    </r>
  </si>
  <si>
    <r>
      <t xml:space="preserve">חבישה המורכבת משתי שכבות - האחת פולימר סנטטי  בעל יכולת ספיחה והשנייה חלקיקי נחושת להם פעילות אנטי-מיקרוביאלית אשר משתחררים בצורת שחרור מתמשך מהחבישה לתוך הפצע. </t>
    </r>
    <r>
      <rPr>
        <b/>
        <sz val="12"/>
        <rFont val="David"/>
        <family val="2"/>
      </rPr>
      <t>ללא דבק, גזירה</t>
    </r>
  </si>
  <si>
    <r>
      <t xml:space="preserve">חבישה המורכבת משתי שכבות - האחת פולימר סנטטי  בעל יכולת ספיחה והשנייה חלקיקי נחושת להם פעילות אנטי-מיקרוביאלית אשר משתחררים בצורת שחרור מתמשך מהחבישה לתוך הפצע. </t>
    </r>
    <r>
      <rPr>
        <b/>
        <sz val="12"/>
        <rFont val="David"/>
        <family val="2"/>
      </rPr>
      <t>חבישה דביקה (שוליים דביקים)</t>
    </r>
  </si>
  <si>
    <r>
      <rPr>
        <b/>
        <sz val="12"/>
        <rFont val="David"/>
        <family val="2"/>
      </rPr>
      <t>חבישה דו צדדית</t>
    </r>
    <r>
      <rPr>
        <sz val="12"/>
        <rFont val="David"/>
        <family val="2"/>
      </rPr>
      <t xml:space="preserve"> המורכבת משתי שכבות - האחת פולימר סנטטי  בעל יכולת ספיחה והשנייה חלקיקי נחושת להם פעילות אנטי-מיקרוביאלית אשר משתחררים בצורת שחרור מתמשך מהחבישה לתוך הפצע.</t>
    </r>
  </si>
  <si>
    <t>10*25 ס"מ
(ניתן להציע גודל אחר בסטייה של עד 20%)</t>
  </si>
  <si>
    <t>10 יח'</t>
  </si>
  <si>
    <t>גודל נדרש</t>
  </si>
  <si>
    <t>כמות יח' באריזה (למילוי ע"י הספק)</t>
  </si>
  <si>
    <t>-</t>
  </si>
  <si>
    <t>מחיר ליחידת חישוב בש"ח ללא מע"מ
(לא למילוי הספק)</t>
  </si>
  <si>
    <t>90 גרם 
(ניתן להציע גודל אחר בסטייה של עד 20%)</t>
  </si>
  <si>
    <t>30 גרם
(ניתן להציע גודל אחר בסטייה של עד 20%)</t>
  </si>
  <si>
    <t>50 גרם
(ניתן להציע גודל אחר בסטייה של עד 20%)</t>
  </si>
  <si>
    <t>15*10 ס"מ
(כל הגדלים רלוונטיים - ניתן להציע כל גודל)</t>
  </si>
  <si>
    <t>10*10 ס"מ
(כל הגדלים רלוונטיים - ניתן להציע כל גודל)</t>
  </si>
  <si>
    <t>15*15 ס"מ
(כל הגדלים רלוונטיים - ניתן להציע כל גודל)</t>
  </si>
  <si>
    <t>40*40 ס"מ
(כל הגדלים רלוונטיים - ניתן להציע כל גודל)</t>
  </si>
  <si>
    <t>350 מ"ל
(ניתן להציע כל גודל עד 400 מ"ל)</t>
  </si>
  <si>
    <t>800 מ"ל
(ניתן להציע כל גודל בין 500-1000 מ"ל)</t>
  </si>
  <si>
    <t>30 גרם
(ניתן להציע כל גודל עד 40 גרם)</t>
  </si>
  <si>
    <t>50 גרם
(ניתן להציע כל גודל בטווח של 50-100 גרם)</t>
  </si>
  <si>
    <t>60*10 ס"מ
(כל הגדלים רלוונטיים - ניתן להציע כל גודל שמגיע ב-ROLL)</t>
  </si>
  <si>
    <t>80 גרם
(ניתן להציע כל גודל בטווח של 50-100 גרם)</t>
  </si>
  <si>
    <t>50 גרם
(ניתן להציע כל גודל בטווח של 0-100 גרם)</t>
  </si>
  <si>
    <r>
      <t xml:space="preserve">משחה הדרופילית, מסייעת בריפוי הפצע, סופגת מעט הפרשות, יוצרת סביבה לחה מאוזנת, משרה אווירה חומצית.
</t>
    </r>
    <r>
      <rPr>
        <b/>
        <sz val="12"/>
        <rFont val="David"/>
        <family val="2"/>
      </rPr>
      <t>שפורפרת בלבד</t>
    </r>
  </si>
  <si>
    <r>
      <t xml:space="preserve">חבישה המורכבת מחומרים בעלי כושר ספיגה גבוה, לפצעים המפרישים הפרשה בכמות מרובה מאוד, 
</t>
    </r>
    <r>
      <rPr>
        <b/>
        <sz val="12"/>
        <rFont val="David"/>
        <family val="2"/>
      </rPr>
      <t>לא גזירה, לא דביקה.</t>
    </r>
  </si>
  <si>
    <r>
      <t xml:space="preserve">חבישה המורכבת מחומרים בעלי כושר ספיגה גבוה, לפצעים המפרישים הפרשה בכמות מרובה מאוד. 
</t>
    </r>
    <r>
      <rPr>
        <b/>
        <sz val="12"/>
        <rFont val="David"/>
        <family val="2"/>
      </rPr>
      <t>לא גזירה, לא דביקה</t>
    </r>
  </si>
  <si>
    <r>
      <t xml:space="preserve">ג'ל אנטיבקטריאלי ביואקטיבי המכיל דבש מנוקה לפחות 40%, בעל פעילות אנטימיקרוביאלית , כתוצאה משחרור מי חמצן בריכוזים נמוכים כאשר הדבש בא במגע עם ההפרשה. 
</t>
    </r>
    <r>
      <rPr>
        <b/>
        <sz val="12"/>
        <rFont val="David"/>
        <family val="2"/>
      </rPr>
      <t>שפורפרת בלבד</t>
    </r>
    <r>
      <rPr>
        <sz val="12"/>
        <rFont val="David"/>
        <family val="2"/>
      </rPr>
      <t>.</t>
    </r>
  </si>
  <si>
    <r>
      <t xml:space="preserve">ג'ל אנטיבקטריאלי ביואקטיבי המכיל דבש מנוקה לפחות 40%, בעל פעילות אנטימיקרוביאלית , כתוצאה משחרור מי חמצן בריכוזים נמוכים כאשר הדבש בא במגע עם ההפרשה. 
</t>
    </r>
    <r>
      <rPr>
        <b/>
        <sz val="12"/>
        <rFont val="David"/>
        <family val="2"/>
      </rPr>
      <t>שפורפרת בלבד.</t>
    </r>
  </si>
  <si>
    <t>גודל הפריט המוצע
(למילוי ע"י הספק)</t>
  </si>
  <si>
    <t>מחיר ליחידה בש"ח (ללא מע"מ)</t>
  </si>
  <si>
    <t>מחיר לאריזה בש"ח (ללא מע"מ) - לא למילוי (חישוב אוטומטי)</t>
  </si>
  <si>
    <t>כמות שנתית משוערת לפי יח' חישוב להשוואה</t>
  </si>
  <si>
    <t>מחיר סה"כ (מחיר ליחידת חישוב X כמות שנתית ליח' חישוב)</t>
  </si>
  <si>
    <r>
      <t xml:space="preserve">פולימר בצורת ג'ל שקוף המכיל חומר חומר כימי בעל יכולת פירוק ריקמה נקרוטית. לפצעים מפרישים. </t>
    </r>
    <r>
      <rPr>
        <b/>
        <sz val="12"/>
        <rFont val="David"/>
        <family val="2"/>
      </rPr>
      <t>שפורפרת בלבד</t>
    </r>
    <r>
      <rPr>
        <sz val="12"/>
        <rFont val="David"/>
        <family val="2"/>
      </rPr>
      <t>.</t>
    </r>
  </si>
  <si>
    <r>
      <t xml:space="preserve">פולימר בצורת ג'ל שקוף המכיל חומר חומר כימי בעל יכולת פירוק ריקמה נקרוטית. לפצעים שאינם מפרישים. </t>
    </r>
    <r>
      <rPr>
        <b/>
        <sz val="12"/>
        <rFont val="David"/>
        <family val="2"/>
      </rPr>
      <t>שפורפרת בלבד</t>
    </r>
    <r>
      <rPr>
        <sz val="12"/>
        <rFont val="David"/>
        <family val="2"/>
      </rPr>
      <t>.</t>
    </r>
  </si>
  <si>
    <r>
      <t xml:space="preserve">חבישות העשויות מפולימרים בלתי מסיסים,  בצורת ג'ל שקוף על בסיס גליצרין או מים (בין 80% - ל99% מים ) בצורות שונות וגדלים שונים בתוספת חומרים שונים ויוצרים סביבה לחה בפצע. 
</t>
    </r>
    <r>
      <rPr>
        <b/>
        <sz val="11.5"/>
        <rFont val="David"/>
        <family val="2"/>
      </rPr>
      <t>שפורפרת בלבד</t>
    </r>
    <r>
      <rPr>
        <sz val="11.5"/>
        <rFont val="David"/>
        <family val="2"/>
      </rPr>
      <t>.</t>
    </r>
  </si>
  <si>
    <r>
      <t xml:space="preserve">חבישת העשויות מפוליאוריתן הידרופולימרי  (נקראות גם חבישות קצף) - צדו האחד הידרופילי וצדו השני הידרופובי והן בעלות כושר ספיגה ושומרת על הלחות, ניתן להשתמש בפצעים המפרישים כמיות בינוניות עד רבות. </t>
    </r>
    <r>
      <rPr>
        <b/>
        <sz val="11.5"/>
        <rFont val="David"/>
        <family val="2"/>
      </rPr>
      <t xml:space="preserve">חבישה לא דביקה. </t>
    </r>
  </si>
  <si>
    <r>
      <t xml:space="preserve">חבישות </t>
    </r>
    <r>
      <rPr>
        <b/>
        <sz val="11.5"/>
        <rFont val="David"/>
        <family val="2"/>
      </rPr>
      <t xml:space="preserve">סיליקון </t>
    </r>
    <r>
      <rPr>
        <sz val="11.5"/>
        <rFont val="David"/>
        <family val="2"/>
      </rPr>
      <t xml:space="preserve">רב שכבתיות (3 שכבות ומעלה) העשויות מפוליאוריתן הידרופולימרי  (נקראות גם חבישות קצף) - צדו האחד הידרופילי וצדו השני הידרופובי והן בעלות כושר ספיגה ושומרת על הלחות , ניתן להשתמש  כמניעה לפצעי לחץ ובפצעים המפרישים כמיות בינוניות עד רבות. </t>
    </r>
    <r>
      <rPr>
        <b/>
        <sz val="11.5"/>
        <rFont val="David"/>
        <family val="2"/>
      </rPr>
      <t xml:space="preserve">חבישה דביקה. </t>
    </r>
  </si>
  <si>
    <r>
      <t>חבישות העשויות מהידרפייבר או אלגינט (אצות) בעלת יכולת ספיחה גבוהה, ושומרת על תנאים אופטימליים לריפוי הפצע, סופחת משני צידי החבישה (ניתנת לגזירה), לפצעים שטחיים, עמוקים ומחילות.</t>
    </r>
    <r>
      <rPr>
        <b/>
        <sz val="11.5"/>
        <rFont val="David"/>
        <family val="2"/>
      </rPr>
      <t xml:space="preserve"> ללא דבק, ניתנת לגזירה.</t>
    </r>
  </si>
  <si>
    <r>
      <t xml:space="preserve">חבישות העשויות מהידרפייבר או אלגינט (אצות) בעלת יכולת ספיחה גבוהה, ושומרת על תנאים אופטימליים לריפוי הפצע, סופחת משני צידי החבישה (ניתנת לגזירה), לפצעים שטחיים, עמוקים ומחילות. </t>
    </r>
    <r>
      <rPr>
        <b/>
        <sz val="11.5"/>
        <rFont val="David"/>
        <family val="2"/>
      </rPr>
      <t>ללא דבק, ניתנת לגזירה.</t>
    </r>
  </si>
  <si>
    <r>
      <t xml:space="preserve">חבישת קולאויד </t>
    </r>
    <r>
      <rPr>
        <b/>
        <sz val="11.5"/>
        <rFont val="David"/>
        <family val="2"/>
      </rPr>
      <t>דקה</t>
    </r>
    <r>
      <rPr>
        <sz val="11.5"/>
        <rFont val="David"/>
        <family val="2"/>
      </rPr>
      <t xml:space="preserve"> ללא שוליים דביקים הידרופילי העשויה carboxymethyl-cellulose, חלקן מכילות פקטין וג'לטין מופיעות כיריעות דביקות, פסטה למילוי חללים, וכן אבקות, במגע עם הפצע וטמפרטורת הגוף, יוצר ג'ל מיוחד היוצר סביבה התומכת בריפוי מהיר יותר מסוגלות לספוג הפרשה בינונית ומטה, מסוגלות לעודד גרנולציה ותאי אפיתל.</t>
    </r>
    <r>
      <rPr>
        <b/>
        <sz val="11.5"/>
        <rFont val="David"/>
        <family val="2"/>
      </rPr>
      <t xml:space="preserve"> חבישה דקה .</t>
    </r>
  </si>
  <si>
    <r>
      <t xml:space="preserve">חבישת קולאויד </t>
    </r>
    <r>
      <rPr>
        <b/>
        <sz val="11.5"/>
        <rFont val="David"/>
        <family val="2"/>
      </rPr>
      <t>דקה</t>
    </r>
    <r>
      <rPr>
        <sz val="11.5"/>
        <rFont val="David"/>
        <family val="2"/>
      </rPr>
      <t xml:space="preserve"> ללא שוליים הידרופילי העשויה carboxymethyl-cellulose, חלקן מכילות פקטין וג'לטין מופיעות כיריעות דביקות, פסטה למילוי חללים, וכן אבקות, במגע עם הפצע וטמפרטורת הגוף, יוצר ג'ל מיוחד היוצר סביבה התומכת בריפוי מהיר יותר מסוגלות לספוג הפרשה בינונית ומטה, מסוגלות לעודד גרנולציה ותאי אפיתל. </t>
    </r>
    <r>
      <rPr>
        <b/>
        <sz val="11.5"/>
        <rFont val="David"/>
        <family val="2"/>
      </rPr>
      <t>חבישה דקה.</t>
    </r>
  </si>
  <si>
    <r>
      <t xml:space="preserve">חבישת קולאויד הידרופילי </t>
    </r>
    <r>
      <rPr>
        <b/>
        <sz val="11.5"/>
        <rFont val="David"/>
        <family val="2"/>
      </rPr>
      <t>עבה</t>
    </r>
    <r>
      <rPr>
        <sz val="11.5"/>
        <rFont val="David"/>
        <family val="2"/>
      </rPr>
      <t xml:space="preserve"> ללא שוליים דביקים העשויה carboxymethyl-cellulose, חלקן מכילות פקטין וג'לטין מופיעות כיריעות דביקות, פסטה למילוי חללים, וכן אבקות, במגע עם הפצע וטמפרטורת הגוף, יוצר ג'ל מיוחד היוצר סביבה התומכת בריפוי מהיר יותר מסוגלות לספוג הפרשה בינונית ומטה, מסוגלות לעודד גרנולציה ותאי אפיתל. </t>
    </r>
    <r>
      <rPr>
        <b/>
        <sz val="11.5"/>
        <rFont val="David"/>
        <family val="2"/>
      </rPr>
      <t>חבישה עבה.</t>
    </r>
  </si>
  <si>
    <r>
      <t xml:space="preserve">חבישות </t>
    </r>
    <r>
      <rPr>
        <b/>
        <sz val="11.5"/>
        <rFont val="David"/>
        <family val="2"/>
      </rPr>
      <t>סיליקון</t>
    </r>
    <r>
      <rPr>
        <sz val="11.5"/>
        <rFont val="David"/>
        <family val="2"/>
      </rPr>
      <t xml:space="preserve"> רב שכבתיות (3 שכבות ומעלה) העשויות מפוליאוריתן הידרופולימרי  (נקראות גם חבישות קצף) - צדו האחד הידרופילי וצדו השני הידרופובי והן בעלות כושר ספיגה ושומרת על הלחות , ניתן להשתמש  כמניעה לפצעי לחץ ובפצעים המפרישים כמויות בינוניות עד רבות. </t>
    </r>
    <r>
      <rPr>
        <b/>
        <sz val="11.5"/>
        <rFont val="David"/>
        <family val="2"/>
      </rPr>
      <t>מיועדות לעקב - HEEL</t>
    </r>
  </si>
  <si>
    <r>
      <t xml:space="preserve">חבישות </t>
    </r>
    <r>
      <rPr>
        <b/>
        <sz val="11.5"/>
        <rFont val="David"/>
        <family val="2"/>
      </rPr>
      <t>סיליקון</t>
    </r>
    <r>
      <rPr>
        <sz val="11.5"/>
        <rFont val="David"/>
        <family val="2"/>
      </rPr>
      <t xml:space="preserve"> רב שכבתיות (3 שכבות ומעלה) העשויות מפוליאוריתן הידרופולימרי  (נקראות גם חבישות קצף) - צדו האחד הידרופילי וצדו השני הידרופובי והן בעלות כושר ספיגה ושומרת על הלחות , ניתן להשתמש  כמניעה לפצעי לחץ ובפצעים המפרישים כמויות בינוניות עד רבות. </t>
    </r>
    <r>
      <rPr>
        <b/>
        <sz val="11.5"/>
        <rFont val="David"/>
        <family val="2"/>
      </rPr>
      <t>מיועדות לסקרום - SACRAL</t>
    </r>
  </si>
  <si>
    <r>
      <t xml:space="preserve">חבישה העשויה בדרך כלל מכותנה ארוגה הספוגה בפרפין רך, מיועדת בדרך כלל לחתכים, שפשופי עור ואזורים מנותחים, החבישה מתאימה לפצעים לא מפרישים. </t>
    </r>
    <r>
      <rPr>
        <b/>
        <sz val="12"/>
        <rFont val="David"/>
        <family val="2"/>
      </rPr>
      <t>גזיר.</t>
    </r>
  </si>
  <si>
    <t>ערכה</t>
  </si>
  <si>
    <r>
      <t xml:space="preserve">חבישות המכילות בנוסף למרכיב הבסיסי  שהוא הידרופייבר גם תרכובת "כסף" , בעלות אפקט אנטי מיקרוביאלי תרכובות אלו הבאות במגע עם הפרשות משחררות בצורה איטית ומתמשכת יוני "כסף" לתוך הפצע. </t>
    </r>
    <r>
      <rPr>
        <b/>
        <sz val="11.5"/>
        <rFont val="David"/>
        <family val="2"/>
      </rPr>
      <t>ללא דבק, גזירה.</t>
    </r>
  </si>
  <si>
    <t>נספח ד'1 טופס הצעה כספית</t>
  </si>
  <si>
    <t>חבישות מנטרלות ריח</t>
  </si>
  <si>
    <r>
      <t xml:space="preserve">חבישות המכילות חומר פעיל אשר מנטרל ריחות הנובעים מזיהומים, יתכן שילוב עם חומר סופח ו/או חומר אנטיבקטריאלי. </t>
    </r>
    <r>
      <rPr>
        <b/>
        <sz val="12"/>
        <rFont val="David"/>
        <family val="2"/>
      </rPr>
      <t>גזירה</t>
    </r>
  </si>
  <si>
    <r>
      <t xml:space="preserve">חבישות המכילות חומר פעיל אשר מנטרל ריחות הנובעים מזיהומים, יתכן שילוב עם חומר סופח ו/או חומר אנטיבקטריאלי. </t>
    </r>
    <r>
      <rPr>
        <b/>
        <sz val="12"/>
        <rFont val="David"/>
        <family val="2"/>
      </rPr>
      <t>לא</t>
    </r>
    <r>
      <rPr>
        <sz val="12"/>
        <rFont val="David"/>
        <family val="2"/>
      </rPr>
      <t xml:space="preserve"> </t>
    </r>
    <r>
      <rPr>
        <b/>
        <sz val="12"/>
        <rFont val="David"/>
        <family val="2"/>
      </rPr>
      <t>גזירה</t>
    </r>
  </si>
  <si>
    <r>
      <t xml:space="preserve">חבישות המכילות חומר פעיל אשר מנטרל ריחות הנובעים מזיהומים, יתכן שילוב עם חומר סופח ו/או חומר אנטיבקטריאלי. </t>
    </r>
    <r>
      <rPr>
        <b/>
        <sz val="12"/>
        <rFont val="David"/>
        <family val="2"/>
      </rPr>
      <t>לא גזירה</t>
    </r>
  </si>
  <si>
    <r>
      <t xml:space="preserve">חבישה העשויה בדרך כלל מכותנה ארוגה הספוגה בפרפין רך, בתוספת חומר אנטיבקטריאלי. מיועדת בדרך כלל לחתכים, שפשופי עור ואזורים מנותחים, החבישה מתאימה לפצעים מזוהמים. </t>
    </r>
    <r>
      <rPr>
        <b/>
        <sz val="12"/>
        <rFont val="David"/>
        <family val="2"/>
      </rPr>
      <t>גזיר.</t>
    </r>
  </si>
  <si>
    <t>10*9 ס"מ
(ניתן להציע גודל אחר בסטייה של עד 20%)</t>
  </si>
  <si>
    <t>15*15 ס"מ
(ניתן להציע גודל אחר בסטייה של עד 20%)</t>
  </si>
  <si>
    <r>
      <t xml:space="preserve">חבישות </t>
    </r>
    <r>
      <rPr>
        <b/>
        <sz val="11.5"/>
        <rFont val="David"/>
        <family val="2"/>
      </rPr>
      <t xml:space="preserve">סיליקון </t>
    </r>
    <r>
      <rPr>
        <sz val="11.5"/>
        <rFont val="David"/>
        <family val="2"/>
      </rPr>
      <t xml:space="preserve">רב שכבתיות (3 שכבות ומעלה) העשויות מפוליאוריתן הידרופולימרי  (נקראות גם חבישות קצף) - צדו האחד הידרופילי וצדו השני הידרופובי והן בעלות כושר ספיגה ושומרת על הלחות , ניתן להשתמש  כמניעה לפצעי לחץ ובפצעים המפרישים כמיות בינוניות עד רבות. 
</t>
    </r>
    <r>
      <rPr>
        <b/>
        <sz val="11.5"/>
        <rFont val="David"/>
        <family val="2"/>
      </rPr>
      <t>חבישה עם שוליים דביקים, לא ניתנת לגזירה.</t>
    </r>
  </si>
  <si>
    <t>ערכת חבישת לחץ תלת שכבתית עם אבץ</t>
  </si>
  <si>
    <t>חבישת לחץ לטיפול בכיבים על רקע אי ספיקה ורידית ובבצקות  ברגליים. ערכה משולבת הכוללת: חבישה ספוגה באבץ, חבישת כותנה, וחבישה אלסטית.</t>
  </si>
  <si>
    <t>30 יח'</t>
  </si>
  <si>
    <t>15 יח'</t>
  </si>
  <si>
    <t>5 גלילים</t>
  </si>
  <si>
    <t>1 ערכה</t>
  </si>
  <si>
    <r>
      <t xml:space="preserve">כמות שנתית משוערת </t>
    </r>
    <r>
      <rPr>
        <b/>
        <sz val="13"/>
        <color rgb="FFFF0000"/>
        <rFont val="David"/>
        <family val="2"/>
      </rPr>
      <t xml:space="preserve">ביחידות
</t>
    </r>
    <r>
      <rPr>
        <b/>
        <sz val="13"/>
        <color theme="1"/>
        <rFont val="David"/>
        <family val="2"/>
      </rPr>
      <t>(לפי גודל נדרש)</t>
    </r>
  </si>
  <si>
    <t>טבליה להכנת 250 מ"ל תמיסה מוכנה (ניתן להציע את כל הגדלים)</t>
  </si>
  <si>
    <t>מקסימום יח' באריזה לניפוק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</si>
</sst>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5" x14ac:knownFonts="1">
    <font>
      <sz val="11"/>
      <color theme="1"/>
      <name val="Arial"/>
      <family val="2"/>
      <charset val="177"/>
      <scheme val="minor"/>
    </font>
    <font>
      <b/>
      <sz val="12"/>
      <name val="David"/>
      <family val="2"/>
    </font>
    <font>
      <sz val="11"/>
      <color theme="1"/>
      <name val="Arial"/>
      <family val="2"/>
      <charset val="177"/>
      <scheme val="minor"/>
    </font>
    <font>
      <b/>
      <sz val="12"/>
      <color theme="1"/>
      <name val="David"/>
      <family val="2"/>
    </font>
    <font>
      <b/>
      <sz val="16"/>
      <color theme="1"/>
      <name val="David"/>
      <family val="2"/>
    </font>
    <font>
      <sz val="12"/>
      <color theme="1"/>
      <name val="David"/>
      <family val="2"/>
    </font>
    <font>
      <sz val="11"/>
      <color theme="1"/>
      <name val="David"/>
      <family val="2"/>
    </font>
    <font>
      <b/>
      <sz val="14"/>
      <color theme="1"/>
      <name val="David"/>
      <family val="2"/>
    </font>
    <font>
      <sz val="14"/>
      <color theme="1"/>
      <name val="David"/>
      <family val="2"/>
    </font>
    <font>
      <b/>
      <sz val="14"/>
      <name val="David"/>
      <family val="2"/>
    </font>
    <font>
      <sz val="12"/>
      <name val="David"/>
      <family val="2"/>
    </font>
    <font>
      <b/>
      <sz val="13"/>
      <color theme="1"/>
      <name val="David"/>
      <family val="2"/>
    </font>
    <font>
      <sz val="11.5"/>
      <name val="David"/>
      <family val="2"/>
    </font>
    <font>
      <b/>
      <sz val="11.5"/>
      <name val="David"/>
      <family val="2"/>
    </font>
    <font>
      <b/>
      <sz val="13"/>
      <color rgb="FFFF0000"/>
      <name val="David"/>
      <family val="2"/>
    </font>
  </fonts>
  <fills count="5">
    <fill>
      <patternFill patternType="none"/>
    </fill>
    <fill>
      <patternFill patternType="gray125"/>
    </fill>
    <fill>
      <patternFill patternType="solid">
        <fgColor theme="7" tint="0.59996337778862885"/>
        <bgColor indexed="64"/>
      </patternFill>
    </fill>
    <fill>
      <patternFill patternType="solid">
        <fgColor theme="7"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bottom/>
      <diagonal/>
    </border>
  </borders>
  <cellStyleXfs count="2">
    <xf numFmtId="0" fontId="0" fillId="0" borderId="0"/>
    <xf numFmtId="43" fontId="2" fillId="0" borderId="0" applyFont="0" applyFill="0" applyBorder="0" applyAlignment="0" applyProtection="0"/>
  </cellStyleXfs>
  <cellXfs count="63">
    <xf numFmtId="0" fontId="0" fillId="0" borderId="0" xfId="0"/>
    <xf numFmtId="0" fontId="0" fillId="0" borderId="0" xfId="0" applyProtection="1">
      <protection locked="0"/>
    </xf>
    <xf numFmtId="0" fontId="7" fillId="2" borderId="14" xfId="0" applyFont="1" applyFill="1" applyBorder="1" applyAlignment="1" applyProtection="1">
      <alignment horizontal="center" vertical="center" wrapText="1" readingOrder="2"/>
      <protection locked="0"/>
    </xf>
    <xf numFmtId="0" fontId="7" fillId="0" borderId="3" xfId="0" applyFont="1" applyBorder="1" applyAlignment="1" applyProtection="1">
      <alignment horizontal="center" vertical="center" wrapText="1" readingOrder="2"/>
      <protection locked="0"/>
    </xf>
    <xf numFmtId="0" fontId="7" fillId="0" borderId="1" xfId="0" applyFont="1" applyBorder="1" applyAlignment="1" applyProtection="1">
      <alignment horizontal="center" vertical="center" wrapText="1" readingOrder="2"/>
      <protection locked="0"/>
    </xf>
    <xf numFmtId="0" fontId="5" fillId="0" borderId="1" xfId="0" applyFont="1" applyBorder="1" applyAlignment="1" applyProtection="1">
      <alignment horizontal="center" vertical="center" wrapText="1" readingOrder="2"/>
      <protection locked="0"/>
    </xf>
    <xf numFmtId="0" fontId="5" fillId="4" borderId="1" xfId="0" applyFont="1" applyFill="1" applyBorder="1" applyAlignment="1" applyProtection="1">
      <alignment horizontal="center" vertical="center" wrapText="1" readingOrder="2"/>
      <protection locked="0"/>
    </xf>
    <xf numFmtId="0" fontId="5" fillId="4" borderId="1" xfId="0" applyFont="1" applyFill="1" applyBorder="1" applyAlignment="1" applyProtection="1">
      <alignment horizontal="center" vertical="center" readingOrder="2"/>
      <protection locked="0"/>
    </xf>
    <xf numFmtId="0" fontId="7" fillId="0" borderId="2" xfId="0" applyFont="1" applyBorder="1" applyAlignment="1" applyProtection="1">
      <alignment horizontal="center" vertical="center" wrapText="1" readingOrder="2"/>
      <protection locked="0"/>
    </xf>
    <xf numFmtId="0" fontId="7" fillId="0" borderId="5" xfId="0" applyFont="1" applyBorder="1" applyAlignment="1" applyProtection="1">
      <alignment horizontal="center" vertical="center" wrapText="1" readingOrder="2"/>
      <protection locked="0"/>
    </xf>
    <xf numFmtId="0" fontId="7" fillId="0" borderId="6" xfId="0" applyFont="1" applyBorder="1" applyAlignment="1" applyProtection="1">
      <alignment horizontal="center" vertical="center" wrapText="1" readingOrder="2"/>
      <protection locked="0"/>
    </xf>
    <xf numFmtId="0" fontId="8" fillId="0" borderId="0" xfId="0" applyFont="1" applyAlignment="1" applyProtection="1">
      <alignment readingOrder="2"/>
      <protection locked="0"/>
    </xf>
    <xf numFmtId="0" fontId="6" fillId="0" borderId="0" xfId="0" applyFont="1" applyAlignment="1" applyProtection="1">
      <alignment vertical="center" readingOrder="2"/>
      <protection locked="0"/>
    </xf>
    <xf numFmtId="0" fontId="6" fillId="0" borderId="0" xfId="0" applyFont="1" applyAlignment="1" applyProtection="1">
      <alignment horizontal="center" vertical="center" readingOrder="2"/>
      <protection locked="0"/>
    </xf>
    <xf numFmtId="0" fontId="0" fillId="0" borderId="0" xfId="0" applyAlignment="1" applyProtection="1">
      <alignment horizontal="center" vertical="center"/>
      <protection locked="0"/>
    </xf>
    <xf numFmtId="164" fontId="6" fillId="0" borderId="0" xfId="1" applyNumberFormat="1" applyFont="1" applyAlignment="1" applyProtection="1">
      <alignment horizontal="center" vertical="center" readingOrder="2"/>
      <protection locked="0"/>
    </xf>
    <xf numFmtId="0" fontId="5" fillId="0" borderId="8" xfId="0" applyFont="1" applyBorder="1" applyAlignment="1">
      <alignment horizontal="center" vertical="center" wrapText="1" readingOrder="2"/>
    </xf>
    <xf numFmtId="0" fontId="10" fillId="0" borderId="1" xfId="0" applyFont="1" applyBorder="1" applyAlignment="1">
      <alignment vertical="center" wrapText="1" readingOrder="2"/>
    </xf>
    <xf numFmtId="0" fontId="5" fillId="0" borderId="1" xfId="0" applyFont="1" applyBorder="1" applyAlignment="1">
      <alignment horizontal="center" vertical="center" wrapText="1" readingOrder="2"/>
    </xf>
    <xf numFmtId="0" fontId="12" fillId="0" borderId="1" xfId="0" applyFont="1" applyBorder="1" applyAlignment="1">
      <alignment vertical="center" wrapText="1" readingOrder="2"/>
    </xf>
    <xf numFmtId="0" fontId="12" fillId="4" borderId="1" xfId="0" applyFont="1" applyFill="1" applyBorder="1" applyAlignment="1">
      <alignment vertical="center" wrapText="1" readingOrder="2"/>
    </xf>
    <xf numFmtId="0" fontId="5" fillId="4" borderId="1" xfId="0" applyFont="1" applyFill="1" applyBorder="1" applyAlignment="1">
      <alignment horizontal="center" vertical="center" wrapText="1" readingOrder="2"/>
    </xf>
    <xf numFmtId="0" fontId="5" fillId="0" borderId="1" xfId="0" applyFont="1" applyBorder="1" applyAlignment="1">
      <alignment horizontal="center" vertical="center"/>
    </xf>
    <xf numFmtId="0" fontId="10" fillId="0" borderId="1" xfId="0" applyFont="1" applyBorder="1" applyAlignment="1">
      <alignment horizontal="right" vertical="center" wrapText="1" readingOrder="2"/>
    </xf>
    <xf numFmtId="0" fontId="5" fillId="0" borderId="1" xfId="0" applyFont="1" applyBorder="1" applyAlignment="1">
      <alignment horizontal="right" vertical="center" wrapText="1" readingOrder="2"/>
    </xf>
    <xf numFmtId="0" fontId="10" fillId="4" borderId="1" xfId="0" applyFont="1" applyFill="1" applyBorder="1" applyAlignment="1">
      <alignment vertical="center" wrapText="1" readingOrder="2"/>
    </xf>
    <xf numFmtId="0" fontId="5" fillId="4" borderId="6" xfId="0" applyFont="1" applyFill="1" applyBorder="1" applyAlignment="1">
      <alignment vertical="center" wrapText="1" readingOrder="2"/>
    </xf>
    <xf numFmtId="0" fontId="6" fillId="4" borderId="6" xfId="0" applyFont="1" applyFill="1" applyBorder="1" applyAlignment="1">
      <alignment horizontal="center" vertical="center" wrapText="1" readingOrder="2"/>
    </xf>
    <xf numFmtId="0" fontId="0" fillId="4" borderId="6" xfId="0" applyFill="1" applyBorder="1" applyAlignment="1">
      <alignment horizontal="center" vertical="center"/>
    </xf>
    <xf numFmtId="0" fontId="0" fillId="4" borderId="6" xfId="0" applyFill="1" applyBorder="1" applyAlignment="1">
      <alignment horizontal="center" vertical="center" readingOrder="2"/>
    </xf>
    <xf numFmtId="0" fontId="7" fillId="2" borderId="11" xfId="0" applyFont="1" applyFill="1" applyBorder="1" applyAlignment="1" applyProtection="1">
      <alignment horizontal="center" vertical="center" wrapText="1" readingOrder="2"/>
      <protection locked="0"/>
    </xf>
    <xf numFmtId="0" fontId="7" fillId="2" borderId="12" xfId="0" applyFont="1" applyFill="1" applyBorder="1" applyAlignment="1" applyProtection="1">
      <alignment horizontal="center" vertical="center" wrapText="1" readingOrder="2"/>
      <protection locked="0"/>
    </xf>
    <xf numFmtId="0" fontId="11" fillId="2" borderId="12" xfId="0" applyFont="1" applyFill="1" applyBorder="1" applyAlignment="1" applyProtection="1">
      <alignment horizontal="center" vertical="center" wrapText="1" readingOrder="2"/>
      <protection locked="0"/>
    </xf>
    <xf numFmtId="164" fontId="11" fillId="2" borderId="12" xfId="1" applyNumberFormat="1" applyFont="1" applyFill="1" applyBorder="1" applyAlignment="1" applyProtection="1">
      <alignment horizontal="center" vertical="center" wrapText="1" readingOrder="2"/>
      <protection locked="0"/>
    </xf>
    <xf numFmtId="164" fontId="3" fillId="2" borderId="13" xfId="1" applyNumberFormat="1" applyFont="1" applyFill="1" applyBorder="1" applyAlignment="1" applyProtection="1">
      <alignment horizontal="center" vertical="center" wrapText="1" readingOrder="2"/>
      <protection locked="0"/>
    </xf>
    <xf numFmtId="0" fontId="7" fillId="0" borderId="9" xfId="0" applyFont="1" applyBorder="1" applyAlignment="1" applyProtection="1">
      <alignment horizontal="center" vertical="center" wrapText="1" readingOrder="2"/>
      <protection locked="0"/>
    </xf>
    <xf numFmtId="0" fontId="5" fillId="0" borderId="2" xfId="0" applyFont="1" applyBorder="1" applyAlignment="1" applyProtection="1">
      <alignment horizontal="center" vertical="center" wrapText="1" readingOrder="2"/>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1" xfId="0" applyFont="1" applyBorder="1" applyAlignment="1" applyProtection="1">
      <alignment horizontal="center" vertical="center" readingOrder="2"/>
      <protection locked="0"/>
    </xf>
    <xf numFmtId="0" fontId="6" fillId="0" borderId="6" xfId="0" applyFont="1" applyBorder="1" applyAlignment="1" applyProtection="1">
      <alignment horizontal="center" vertical="center" readingOrder="2"/>
      <protection locked="0"/>
    </xf>
    <xf numFmtId="0" fontId="0" fillId="0" borderId="6" xfId="0" applyBorder="1" applyAlignment="1" applyProtection="1">
      <alignment horizontal="center" vertical="center"/>
      <protection locked="0"/>
    </xf>
    <xf numFmtId="0" fontId="12" fillId="0" borderId="2" xfId="0" applyFont="1" applyBorder="1" applyAlignment="1">
      <alignment vertical="center" wrapText="1" readingOrder="2"/>
    </xf>
    <xf numFmtId="0" fontId="5" fillId="0" borderId="2" xfId="0" applyFont="1" applyBorder="1" applyAlignment="1">
      <alignment horizontal="center" vertical="center" wrapText="1" readingOrder="2"/>
    </xf>
    <xf numFmtId="0" fontId="0" fillId="0" borderId="2" xfId="0" applyBorder="1" applyAlignment="1">
      <alignment horizontal="center" vertical="center"/>
    </xf>
    <xf numFmtId="3" fontId="5" fillId="0" borderId="2" xfId="1" applyNumberFormat="1" applyFont="1" applyFill="1" applyBorder="1" applyAlignment="1" applyProtection="1">
      <alignment horizontal="center" vertical="center" wrapText="1" readingOrder="2"/>
    </xf>
    <xf numFmtId="164" fontId="5" fillId="0" borderId="2" xfId="1" applyNumberFormat="1" applyFont="1" applyFill="1" applyBorder="1" applyAlignment="1" applyProtection="1">
      <alignment horizontal="center" vertical="center" wrapText="1" readingOrder="2"/>
    </xf>
    <xf numFmtId="0" fontId="0" fillId="0" borderId="10" xfId="0" applyBorder="1" applyAlignment="1">
      <alignment horizontal="center" vertical="center"/>
    </xf>
    <xf numFmtId="0" fontId="0" fillId="0" borderId="1" xfId="0" applyBorder="1" applyAlignment="1">
      <alignment horizontal="center" vertical="center"/>
    </xf>
    <xf numFmtId="3" fontId="5" fillId="0" borderId="1" xfId="1" applyNumberFormat="1" applyFont="1" applyFill="1" applyBorder="1" applyAlignment="1" applyProtection="1">
      <alignment horizontal="center" vertical="center" wrapText="1" readingOrder="2"/>
    </xf>
    <xf numFmtId="164" fontId="5" fillId="0" borderId="1" xfId="1" applyNumberFormat="1" applyFont="1" applyFill="1" applyBorder="1" applyAlignment="1" applyProtection="1">
      <alignment horizontal="center" vertical="center" wrapText="1" readingOrder="2"/>
    </xf>
    <xf numFmtId="0" fontId="0" fillId="0" borderId="4" xfId="0" applyBorder="1" applyAlignment="1">
      <alignment horizontal="center" vertical="center"/>
    </xf>
    <xf numFmtId="3" fontId="5" fillId="4" borderId="1" xfId="1" applyNumberFormat="1" applyFont="1" applyFill="1" applyBorder="1" applyAlignment="1" applyProtection="1">
      <alignment horizontal="center" vertical="center" wrapText="1" readingOrder="2"/>
    </xf>
    <xf numFmtId="0" fontId="0" fillId="0" borderId="6" xfId="0" applyBorder="1" applyAlignment="1">
      <alignment horizontal="center" vertical="center"/>
    </xf>
    <xf numFmtId="3" fontId="5" fillId="0" borderId="6" xfId="1" applyNumberFormat="1" applyFont="1" applyFill="1" applyBorder="1" applyAlignment="1" applyProtection="1">
      <alignment horizontal="center" vertical="center" wrapText="1" readingOrder="2"/>
    </xf>
    <xf numFmtId="164" fontId="5" fillId="0" borderId="6" xfId="1" applyNumberFormat="1" applyFont="1" applyFill="1" applyBorder="1" applyAlignment="1" applyProtection="1">
      <alignment horizontal="center" vertical="center" wrapText="1" readingOrder="2"/>
    </xf>
    <xf numFmtId="0" fontId="0" fillId="0" borderId="7" xfId="0" applyBorder="1" applyAlignment="1">
      <alignment horizontal="center" vertical="center"/>
    </xf>
    <xf numFmtId="0" fontId="7" fillId="0" borderId="1" xfId="0" applyFont="1" applyBorder="1" applyAlignment="1" applyProtection="1">
      <alignment horizontal="center" vertical="center" wrapText="1" readingOrder="2"/>
      <protection locked="0"/>
    </xf>
    <xf numFmtId="0" fontId="7" fillId="4" borderId="1" xfId="0" applyFont="1" applyFill="1" applyBorder="1" applyAlignment="1" applyProtection="1">
      <alignment horizontal="center" vertical="center" wrapText="1" readingOrder="2"/>
      <protection locked="0"/>
    </xf>
    <xf numFmtId="0" fontId="9" fillId="0" borderId="1" xfId="0" applyFont="1" applyBorder="1" applyAlignment="1" applyProtection="1">
      <alignment horizontal="center" vertical="center" wrapText="1" readingOrder="2"/>
      <protection locked="0"/>
    </xf>
    <xf numFmtId="0" fontId="4" fillId="3" borderId="11" xfId="0" applyFont="1" applyFill="1" applyBorder="1" applyAlignment="1" applyProtection="1">
      <alignment horizontal="center" vertical="center" readingOrder="2"/>
      <protection locked="0"/>
    </xf>
    <xf numFmtId="0" fontId="4" fillId="3" borderId="12" xfId="0" applyFont="1" applyFill="1" applyBorder="1" applyAlignment="1" applyProtection="1">
      <alignment horizontal="center" vertical="center" readingOrder="2"/>
      <protection locked="0"/>
    </xf>
    <xf numFmtId="0" fontId="4" fillId="3" borderId="13" xfId="0" applyFont="1" applyFill="1" applyBorder="1" applyAlignment="1" applyProtection="1">
      <alignment horizontal="center" vertical="center" readingOrder="2"/>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C0B7-69BD-406A-8038-C60DA28A8A2D}">
  <sheetPr>
    <pageSetUpPr fitToPage="1"/>
  </sheetPr>
  <dimension ref="A1:N48"/>
  <sheetViews>
    <sheetView rightToLeft="1" tabSelected="1" workbookViewId="0">
      <selection activeCell="G6" sqref="G6"/>
    </sheetView>
  </sheetViews>
  <sheetFormatPr defaultColWidth="8.75" defaultRowHeight="18.75" x14ac:dyDescent="0.3"/>
  <cols>
    <col min="1" max="1" width="8.75" style="11"/>
    <col min="2" max="2" width="16.25" style="11" customWidth="1"/>
    <col min="3" max="3" width="47" style="12" customWidth="1"/>
    <col min="4" max="5" width="17" style="13" customWidth="1"/>
    <col min="6" max="6" width="11.375" style="13" customWidth="1"/>
    <col min="7" max="7" width="14.875" style="1" customWidth="1"/>
    <col min="8" max="8" width="14" style="1" customWidth="1"/>
    <col min="9" max="9" width="19.125" style="1" customWidth="1"/>
    <col min="10" max="10" width="16.75" style="15" customWidth="1"/>
    <col min="11" max="11" width="11.5" style="14" customWidth="1"/>
    <col min="12" max="12" width="15.75" style="15" customWidth="1"/>
    <col min="13" max="13" width="20.75" style="1" customWidth="1"/>
    <col min="14" max="14" width="18.125" style="1" customWidth="1"/>
    <col min="15" max="16384" width="8.75" style="1"/>
  </cols>
  <sheetData>
    <row r="1" spans="1:14" ht="33.6" customHeight="1" thickBot="1" x14ac:dyDescent="0.25">
      <c r="A1" s="60" t="s">
        <v>97</v>
      </c>
      <c r="B1" s="61"/>
      <c r="C1" s="61"/>
      <c r="D1" s="61"/>
      <c r="E1" s="61"/>
      <c r="F1" s="61"/>
      <c r="G1" s="61"/>
      <c r="H1" s="61"/>
      <c r="I1" s="61"/>
      <c r="J1" s="61"/>
      <c r="K1" s="61"/>
      <c r="L1" s="61"/>
      <c r="M1" s="61"/>
      <c r="N1" s="62"/>
    </row>
    <row r="2" spans="1:14" ht="66.75" thickBot="1" x14ac:dyDescent="0.25">
      <c r="A2" s="30" t="s">
        <v>5</v>
      </c>
      <c r="B2" s="31" t="s">
        <v>7</v>
      </c>
      <c r="C2" s="31" t="s">
        <v>6</v>
      </c>
      <c r="D2" s="31" t="s">
        <v>54</v>
      </c>
      <c r="E2" s="32" t="s">
        <v>77</v>
      </c>
      <c r="F2" s="2" t="s">
        <v>114</v>
      </c>
      <c r="G2" s="32" t="s">
        <v>55</v>
      </c>
      <c r="H2" s="32" t="s">
        <v>78</v>
      </c>
      <c r="I2" s="32" t="s">
        <v>79</v>
      </c>
      <c r="J2" s="33" t="s">
        <v>112</v>
      </c>
      <c r="K2" s="32" t="s">
        <v>23</v>
      </c>
      <c r="L2" s="33" t="s">
        <v>80</v>
      </c>
      <c r="M2" s="33" t="s">
        <v>57</v>
      </c>
      <c r="N2" s="34" t="s">
        <v>81</v>
      </c>
    </row>
    <row r="3" spans="1:14" ht="63" x14ac:dyDescent="0.2">
      <c r="A3" s="35">
        <v>1</v>
      </c>
      <c r="B3" s="8" t="s">
        <v>0</v>
      </c>
      <c r="C3" s="42" t="s">
        <v>84</v>
      </c>
      <c r="D3" s="43" t="s">
        <v>58</v>
      </c>
      <c r="E3" s="36"/>
      <c r="F3" s="16" t="s">
        <v>22</v>
      </c>
      <c r="G3" s="37"/>
      <c r="H3" s="37"/>
      <c r="I3" s="44">
        <f>H3*G3</f>
        <v>0</v>
      </c>
      <c r="J3" s="45">
        <v>1200</v>
      </c>
      <c r="K3" s="43" t="s">
        <v>11</v>
      </c>
      <c r="L3" s="45">
        <f>J3*90</f>
        <v>108000</v>
      </c>
      <c r="M3" s="46" t="s">
        <v>56</v>
      </c>
      <c r="N3" s="47" t="e">
        <f>M3*L3</f>
        <v>#VALUE!</v>
      </c>
    </row>
    <row r="4" spans="1:14" ht="63" x14ac:dyDescent="0.2">
      <c r="A4" s="3">
        <v>2</v>
      </c>
      <c r="B4" s="57" t="s">
        <v>1</v>
      </c>
      <c r="C4" s="17" t="s">
        <v>83</v>
      </c>
      <c r="D4" s="18" t="s">
        <v>59</v>
      </c>
      <c r="E4" s="5"/>
      <c r="F4" s="18" t="s">
        <v>22</v>
      </c>
      <c r="G4" s="38"/>
      <c r="H4" s="38"/>
      <c r="I4" s="48">
        <f t="shared" ref="I4:I48" si="0">H4*G4</f>
        <v>0</v>
      </c>
      <c r="J4" s="49">
        <v>2000</v>
      </c>
      <c r="K4" s="18" t="s">
        <v>11</v>
      </c>
      <c r="L4" s="49">
        <f>J4*30</f>
        <v>60000</v>
      </c>
      <c r="M4" s="50" t="s">
        <v>56</v>
      </c>
      <c r="N4" s="51" t="e">
        <f t="shared" ref="N4:N11" si="1">M4*L4</f>
        <v>#VALUE!</v>
      </c>
    </row>
    <row r="5" spans="1:14" ht="63" x14ac:dyDescent="0.2">
      <c r="A5" s="3">
        <v>3</v>
      </c>
      <c r="B5" s="57"/>
      <c r="C5" s="17" t="s">
        <v>83</v>
      </c>
      <c r="D5" s="18" t="s">
        <v>60</v>
      </c>
      <c r="E5" s="5"/>
      <c r="F5" s="18" t="s">
        <v>22</v>
      </c>
      <c r="G5" s="38"/>
      <c r="H5" s="38"/>
      <c r="I5" s="48">
        <f t="shared" si="0"/>
        <v>0</v>
      </c>
      <c r="J5" s="49">
        <v>1500</v>
      </c>
      <c r="K5" s="18" t="s">
        <v>11</v>
      </c>
      <c r="L5" s="49">
        <f>J5*50</f>
        <v>75000</v>
      </c>
      <c r="M5" s="50" t="s">
        <v>56</v>
      </c>
      <c r="N5" s="51" t="e">
        <f t="shared" si="1"/>
        <v>#VALUE!</v>
      </c>
    </row>
    <row r="6" spans="1:14" ht="63" x14ac:dyDescent="0.2">
      <c r="A6" s="3">
        <v>4</v>
      </c>
      <c r="B6" s="57"/>
      <c r="C6" s="17" t="s">
        <v>82</v>
      </c>
      <c r="D6" s="18" t="s">
        <v>59</v>
      </c>
      <c r="E6" s="5"/>
      <c r="F6" s="18" t="s">
        <v>22</v>
      </c>
      <c r="G6" s="38"/>
      <c r="H6" s="38"/>
      <c r="I6" s="48">
        <f t="shared" si="0"/>
        <v>0</v>
      </c>
      <c r="J6" s="52">
        <v>8000</v>
      </c>
      <c r="K6" s="18" t="s">
        <v>11</v>
      </c>
      <c r="L6" s="49">
        <f>J6*30</f>
        <v>240000</v>
      </c>
      <c r="M6" s="50" t="s">
        <v>56</v>
      </c>
      <c r="N6" s="51" t="e">
        <f t="shared" si="1"/>
        <v>#VALUE!</v>
      </c>
    </row>
    <row r="7" spans="1:14" ht="63" x14ac:dyDescent="0.2">
      <c r="A7" s="3">
        <v>5</v>
      </c>
      <c r="B7" s="57"/>
      <c r="C7" s="17" t="s">
        <v>82</v>
      </c>
      <c r="D7" s="18" t="s">
        <v>60</v>
      </c>
      <c r="E7" s="5"/>
      <c r="F7" s="18" t="s">
        <v>22</v>
      </c>
      <c r="G7" s="38"/>
      <c r="H7" s="38"/>
      <c r="I7" s="48">
        <f t="shared" si="0"/>
        <v>0</v>
      </c>
      <c r="J7" s="52">
        <v>7500</v>
      </c>
      <c r="K7" s="18" t="s">
        <v>11</v>
      </c>
      <c r="L7" s="49">
        <f>J7*50</f>
        <v>375000</v>
      </c>
      <c r="M7" s="50" t="s">
        <v>56</v>
      </c>
      <c r="N7" s="51" t="e">
        <f t="shared" si="1"/>
        <v>#VALUE!</v>
      </c>
    </row>
    <row r="8" spans="1:14" ht="63" x14ac:dyDescent="0.2">
      <c r="A8" s="3">
        <v>6</v>
      </c>
      <c r="B8" s="57" t="s">
        <v>2</v>
      </c>
      <c r="C8" s="19" t="s">
        <v>85</v>
      </c>
      <c r="D8" s="18" t="s">
        <v>61</v>
      </c>
      <c r="E8" s="5"/>
      <c r="F8" s="18" t="s">
        <v>53</v>
      </c>
      <c r="G8" s="38"/>
      <c r="H8" s="38"/>
      <c r="I8" s="48">
        <f t="shared" si="0"/>
        <v>0</v>
      </c>
      <c r="J8" s="49">
        <v>2000</v>
      </c>
      <c r="K8" s="18" t="s">
        <v>12</v>
      </c>
      <c r="L8" s="49">
        <f>J8*(10*15)/100</f>
        <v>3000</v>
      </c>
      <c r="M8" s="50" t="s">
        <v>56</v>
      </c>
      <c r="N8" s="51" t="e">
        <f t="shared" si="1"/>
        <v>#VALUE!</v>
      </c>
    </row>
    <row r="9" spans="1:14" ht="75" x14ac:dyDescent="0.2">
      <c r="A9" s="3">
        <v>7</v>
      </c>
      <c r="B9" s="57"/>
      <c r="C9" s="19" t="s">
        <v>86</v>
      </c>
      <c r="D9" s="18" t="s">
        <v>63</v>
      </c>
      <c r="E9" s="5"/>
      <c r="F9" s="18" t="s">
        <v>53</v>
      </c>
      <c r="G9" s="38"/>
      <c r="H9" s="38"/>
      <c r="I9" s="48">
        <f t="shared" si="0"/>
        <v>0</v>
      </c>
      <c r="J9" s="49">
        <v>10000</v>
      </c>
      <c r="K9" s="18" t="s">
        <v>12</v>
      </c>
      <c r="L9" s="49">
        <f>J9*(15*15)/100</f>
        <v>22500</v>
      </c>
      <c r="M9" s="50" t="s">
        <v>56</v>
      </c>
      <c r="N9" s="51" t="e">
        <f t="shared" si="1"/>
        <v>#VALUE!</v>
      </c>
    </row>
    <row r="10" spans="1:14" ht="90" x14ac:dyDescent="0.2">
      <c r="A10" s="3">
        <v>8</v>
      </c>
      <c r="B10" s="57"/>
      <c r="C10" s="20" t="s">
        <v>105</v>
      </c>
      <c r="D10" s="18" t="s">
        <v>27</v>
      </c>
      <c r="E10" s="5"/>
      <c r="F10" s="18" t="s">
        <v>53</v>
      </c>
      <c r="G10" s="38"/>
      <c r="H10" s="38"/>
      <c r="I10" s="48">
        <f t="shared" si="0"/>
        <v>0</v>
      </c>
      <c r="J10" s="52">
        <v>9500</v>
      </c>
      <c r="K10" s="21" t="s">
        <v>22</v>
      </c>
      <c r="L10" s="52">
        <f>J10</f>
        <v>9500</v>
      </c>
      <c r="M10" s="50" t="s">
        <v>56</v>
      </c>
      <c r="N10" s="51" t="e">
        <f t="shared" si="1"/>
        <v>#VALUE!</v>
      </c>
    </row>
    <row r="11" spans="1:14" ht="90" x14ac:dyDescent="0.2">
      <c r="A11" s="3">
        <v>9</v>
      </c>
      <c r="B11" s="57"/>
      <c r="C11" s="20" t="s">
        <v>105</v>
      </c>
      <c r="D11" s="18" t="s">
        <v>104</v>
      </c>
      <c r="E11" s="5"/>
      <c r="F11" s="18" t="s">
        <v>53</v>
      </c>
      <c r="G11" s="38"/>
      <c r="H11" s="38"/>
      <c r="I11" s="48">
        <f t="shared" si="0"/>
        <v>0</v>
      </c>
      <c r="J11" s="52">
        <v>5500</v>
      </c>
      <c r="K11" s="21" t="s">
        <v>22</v>
      </c>
      <c r="L11" s="52">
        <f>J11</f>
        <v>5500</v>
      </c>
      <c r="M11" s="50" t="s">
        <v>56</v>
      </c>
      <c r="N11" s="51" t="e">
        <f t="shared" si="1"/>
        <v>#VALUE!</v>
      </c>
    </row>
    <row r="12" spans="1:14" ht="75" x14ac:dyDescent="0.2">
      <c r="A12" s="3">
        <v>10</v>
      </c>
      <c r="B12" s="57"/>
      <c r="C12" s="19" t="s">
        <v>92</v>
      </c>
      <c r="D12" s="18" t="s">
        <v>25</v>
      </c>
      <c r="E12" s="5"/>
      <c r="F12" s="18" t="s">
        <v>53</v>
      </c>
      <c r="G12" s="38"/>
      <c r="H12" s="38"/>
      <c r="I12" s="48">
        <f t="shared" si="0"/>
        <v>0</v>
      </c>
      <c r="J12" s="52">
        <v>2000</v>
      </c>
      <c r="K12" s="22" t="s">
        <v>22</v>
      </c>
      <c r="L12" s="52">
        <f>J12</f>
        <v>2000</v>
      </c>
      <c r="M12" s="50" t="s">
        <v>56</v>
      </c>
      <c r="N12" s="51" t="e">
        <f t="shared" ref="N12:N42" si="2">M12*L14</f>
        <v>#VALUE!</v>
      </c>
    </row>
    <row r="13" spans="1:14" ht="76.5" customHeight="1" x14ac:dyDescent="0.2">
      <c r="A13" s="3">
        <v>11</v>
      </c>
      <c r="B13" s="57"/>
      <c r="C13" s="19" t="s">
        <v>93</v>
      </c>
      <c r="D13" s="18" t="s">
        <v>26</v>
      </c>
      <c r="E13" s="5"/>
      <c r="F13" s="18" t="s">
        <v>53</v>
      </c>
      <c r="G13" s="38"/>
      <c r="H13" s="38"/>
      <c r="I13" s="48">
        <f t="shared" si="0"/>
        <v>0</v>
      </c>
      <c r="J13" s="52">
        <v>2000</v>
      </c>
      <c r="K13" s="18" t="s">
        <v>22</v>
      </c>
      <c r="L13" s="52">
        <f>J13</f>
        <v>2000</v>
      </c>
      <c r="M13" s="50" t="s">
        <v>56</v>
      </c>
      <c r="N13" s="51" t="e">
        <f t="shared" si="2"/>
        <v>#VALUE!</v>
      </c>
    </row>
    <row r="14" spans="1:14" ht="78.75" x14ac:dyDescent="0.2">
      <c r="A14" s="3">
        <v>12</v>
      </c>
      <c r="B14" s="57" t="s">
        <v>18</v>
      </c>
      <c r="C14" s="17" t="s">
        <v>24</v>
      </c>
      <c r="D14" s="18" t="s">
        <v>69</v>
      </c>
      <c r="E14" s="5"/>
      <c r="F14" s="18" t="s">
        <v>110</v>
      </c>
      <c r="G14" s="38"/>
      <c r="H14" s="38"/>
      <c r="I14" s="48">
        <f t="shared" si="0"/>
        <v>0</v>
      </c>
      <c r="J14" s="49">
        <v>2000</v>
      </c>
      <c r="K14" s="18" t="s">
        <v>12</v>
      </c>
      <c r="L14" s="49">
        <f>J14*(10*60)/100</f>
        <v>12000</v>
      </c>
      <c r="M14" s="50" t="s">
        <v>56</v>
      </c>
      <c r="N14" s="51" t="e">
        <f t="shared" si="2"/>
        <v>#VALUE!</v>
      </c>
    </row>
    <row r="15" spans="1:14" ht="53.25" customHeight="1" x14ac:dyDescent="0.2">
      <c r="A15" s="3">
        <v>13</v>
      </c>
      <c r="B15" s="57"/>
      <c r="C15" s="17" t="s">
        <v>33</v>
      </c>
      <c r="D15" s="18" t="s">
        <v>27</v>
      </c>
      <c r="E15" s="5"/>
      <c r="F15" s="18" t="s">
        <v>109</v>
      </c>
      <c r="G15" s="38"/>
      <c r="H15" s="38"/>
      <c r="I15" s="48">
        <f t="shared" si="0"/>
        <v>0</v>
      </c>
      <c r="J15" s="49">
        <v>24000</v>
      </c>
      <c r="K15" s="18" t="s">
        <v>12</v>
      </c>
      <c r="L15" s="49">
        <f>J15*(10*10)/100</f>
        <v>24000</v>
      </c>
      <c r="M15" s="50" t="s">
        <v>56</v>
      </c>
      <c r="N15" s="51" t="e">
        <f t="shared" si="2"/>
        <v>#VALUE!</v>
      </c>
    </row>
    <row r="16" spans="1:14" ht="63" x14ac:dyDescent="0.2">
      <c r="A16" s="3">
        <v>14</v>
      </c>
      <c r="B16" s="57" t="s">
        <v>13</v>
      </c>
      <c r="C16" s="19" t="s">
        <v>87</v>
      </c>
      <c r="D16" s="18" t="s">
        <v>28</v>
      </c>
      <c r="E16" s="5"/>
      <c r="F16" s="18" t="s">
        <v>53</v>
      </c>
      <c r="G16" s="38"/>
      <c r="H16" s="38"/>
      <c r="I16" s="48">
        <f t="shared" si="0"/>
        <v>0</v>
      </c>
      <c r="J16" s="49">
        <v>4000</v>
      </c>
      <c r="K16" s="18" t="s">
        <v>12</v>
      </c>
      <c r="L16" s="49">
        <f>J16*(10*10)/100</f>
        <v>4000</v>
      </c>
      <c r="M16" s="50" t="s">
        <v>56</v>
      </c>
      <c r="N16" s="51" t="e">
        <f t="shared" si="2"/>
        <v>#VALUE!</v>
      </c>
    </row>
    <row r="17" spans="1:14" ht="63" x14ac:dyDescent="0.2">
      <c r="A17" s="3">
        <v>15</v>
      </c>
      <c r="B17" s="57"/>
      <c r="C17" s="19" t="s">
        <v>88</v>
      </c>
      <c r="D17" s="18" t="s">
        <v>29</v>
      </c>
      <c r="E17" s="5"/>
      <c r="F17" s="18" t="s">
        <v>53</v>
      </c>
      <c r="G17" s="38"/>
      <c r="H17" s="38"/>
      <c r="I17" s="48">
        <f t="shared" si="0"/>
        <v>0</v>
      </c>
      <c r="J17" s="49">
        <v>1000</v>
      </c>
      <c r="K17" s="18" t="s">
        <v>12</v>
      </c>
      <c r="L17" s="49">
        <f>J17*(20*10)/100</f>
        <v>2000</v>
      </c>
      <c r="M17" s="50" t="s">
        <v>56</v>
      </c>
      <c r="N17" s="51" t="e">
        <f t="shared" si="2"/>
        <v>#VALUE!</v>
      </c>
    </row>
    <row r="18" spans="1:14" ht="63" x14ac:dyDescent="0.2">
      <c r="A18" s="3">
        <v>16</v>
      </c>
      <c r="B18" s="59" t="s">
        <v>19</v>
      </c>
      <c r="C18" s="19" t="s">
        <v>96</v>
      </c>
      <c r="D18" s="18" t="s">
        <v>28</v>
      </c>
      <c r="E18" s="5"/>
      <c r="F18" s="18" t="s">
        <v>53</v>
      </c>
      <c r="G18" s="38"/>
      <c r="H18" s="38"/>
      <c r="I18" s="48">
        <f t="shared" si="0"/>
        <v>0</v>
      </c>
      <c r="J18" s="49">
        <v>20000</v>
      </c>
      <c r="K18" s="18" t="s">
        <v>12</v>
      </c>
      <c r="L18" s="49">
        <f>J18*(10*10)/100</f>
        <v>20000</v>
      </c>
      <c r="M18" s="50" t="s">
        <v>56</v>
      </c>
      <c r="N18" s="51" t="e">
        <f t="shared" si="2"/>
        <v>#VALUE!</v>
      </c>
    </row>
    <row r="19" spans="1:14" ht="63" x14ac:dyDescent="0.2">
      <c r="A19" s="3">
        <v>17</v>
      </c>
      <c r="B19" s="59"/>
      <c r="C19" s="19" t="s">
        <v>96</v>
      </c>
      <c r="D19" s="18" t="s">
        <v>30</v>
      </c>
      <c r="E19" s="5"/>
      <c r="F19" s="18" t="s">
        <v>53</v>
      </c>
      <c r="G19" s="38"/>
      <c r="H19" s="38"/>
      <c r="I19" s="48">
        <f t="shared" si="0"/>
        <v>0</v>
      </c>
      <c r="J19" s="49">
        <v>2000</v>
      </c>
      <c r="K19" s="18" t="s">
        <v>12</v>
      </c>
      <c r="L19" s="49">
        <f>J19*(20*30)/100</f>
        <v>12000</v>
      </c>
      <c r="M19" s="50" t="s">
        <v>56</v>
      </c>
      <c r="N19" s="51" t="e">
        <f t="shared" si="2"/>
        <v>#VALUE!</v>
      </c>
    </row>
    <row r="20" spans="1:14" ht="63" x14ac:dyDescent="0.2">
      <c r="A20" s="3">
        <v>18</v>
      </c>
      <c r="B20" s="4" t="s">
        <v>3</v>
      </c>
      <c r="C20" s="17" t="s">
        <v>32</v>
      </c>
      <c r="D20" s="18" t="s">
        <v>64</v>
      </c>
      <c r="E20" s="5"/>
      <c r="F20" s="18" t="s">
        <v>53</v>
      </c>
      <c r="G20" s="38"/>
      <c r="H20" s="38"/>
      <c r="I20" s="48">
        <f t="shared" si="0"/>
        <v>0</v>
      </c>
      <c r="J20" s="49">
        <v>5500</v>
      </c>
      <c r="K20" s="18" t="s">
        <v>12</v>
      </c>
      <c r="L20" s="49">
        <f>J20*(40*40)/100</f>
        <v>88000</v>
      </c>
      <c r="M20" s="50" t="s">
        <v>56</v>
      </c>
      <c r="N20" s="51" t="e">
        <f t="shared" si="2"/>
        <v>#VALUE!</v>
      </c>
    </row>
    <row r="21" spans="1:14" ht="63" x14ac:dyDescent="0.2">
      <c r="A21" s="3">
        <v>19</v>
      </c>
      <c r="B21" s="57" t="s">
        <v>14</v>
      </c>
      <c r="C21" s="17" t="s">
        <v>31</v>
      </c>
      <c r="D21" s="18" t="s">
        <v>35</v>
      </c>
      <c r="E21" s="5"/>
      <c r="F21" s="18" t="s">
        <v>53</v>
      </c>
      <c r="G21" s="38"/>
      <c r="H21" s="38"/>
      <c r="I21" s="48">
        <f t="shared" si="0"/>
        <v>0</v>
      </c>
      <c r="J21" s="49">
        <v>300</v>
      </c>
      <c r="K21" s="18" t="s">
        <v>22</v>
      </c>
      <c r="L21" s="49">
        <f>J21</f>
        <v>300</v>
      </c>
      <c r="M21" s="50" t="s">
        <v>56</v>
      </c>
      <c r="N21" s="51" t="e">
        <f t="shared" si="2"/>
        <v>#VALUE!</v>
      </c>
    </row>
    <row r="22" spans="1:14" ht="63" x14ac:dyDescent="0.2">
      <c r="A22" s="3">
        <v>20</v>
      </c>
      <c r="B22" s="57"/>
      <c r="C22" s="17" t="s">
        <v>34</v>
      </c>
      <c r="D22" s="18" t="s">
        <v>28</v>
      </c>
      <c r="E22" s="5"/>
      <c r="F22" s="18" t="s">
        <v>53</v>
      </c>
      <c r="G22" s="38"/>
      <c r="H22" s="38"/>
      <c r="I22" s="48">
        <f t="shared" si="0"/>
        <v>0</v>
      </c>
      <c r="J22" s="49">
        <v>300</v>
      </c>
      <c r="K22" s="18" t="s">
        <v>22</v>
      </c>
      <c r="L22" s="49">
        <f>J22</f>
        <v>300</v>
      </c>
      <c r="M22" s="50" t="s">
        <v>56</v>
      </c>
      <c r="N22" s="51" t="e">
        <f t="shared" si="2"/>
        <v>#VALUE!</v>
      </c>
    </row>
    <row r="23" spans="1:14" ht="90" x14ac:dyDescent="0.2">
      <c r="A23" s="3">
        <v>21</v>
      </c>
      <c r="B23" s="57" t="s">
        <v>4</v>
      </c>
      <c r="C23" s="19" t="s">
        <v>89</v>
      </c>
      <c r="D23" s="18" t="s">
        <v>28</v>
      </c>
      <c r="E23" s="5"/>
      <c r="F23" s="18" t="s">
        <v>53</v>
      </c>
      <c r="G23" s="38"/>
      <c r="H23" s="38"/>
      <c r="I23" s="48">
        <f t="shared" si="0"/>
        <v>0</v>
      </c>
      <c r="J23" s="49">
        <v>3000</v>
      </c>
      <c r="K23" s="18" t="s">
        <v>12</v>
      </c>
      <c r="L23" s="49">
        <f>J23*(10*10)/100</f>
        <v>3000</v>
      </c>
      <c r="M23" s="50" t="s">
        <v>56</v>
      </c>
      <c r="N23" s="51" t="e">
        <f t="shared" si="2"/>
        <v>#VALUE!</v>
      </c>
    </row>
    <row r="24" spans="1:14" ht="90" x14ac:dyDescent="0.2">
      <c r="A24" s="3">
        <v>22</v>
      </c>
      <c r="B24" s="57"/>
      <c r="C24" s="19" t="s">
        <v>90</v>
      </c>
      <c r="D24" s="18" t="s">
        <v>36</v>
      </c>
      <c r="E24" s="5"/>
      <c r="F24" s="18" t="s">
        <v>53</v>
      </c>
      <c r="G24" s="38"/>
      <c r="H24" s="38"/>
      <c r="I24" s="48">
        <f t="shared" si="0"/>
        <v>0</v>
      </c>
      <c r="J24" s="49">
        <v>4000</v>
      </c>
      <c r="K24" s="18" t="s">
        <v>12</v>
      </c>
      <c r="L24" s="49">
        <f>J24*(15*15)/100</f>
        <v>9000</v>
      </c>
      <c r="M24" s="50" t="s">
        <v>56</v>
      </c>
      <c r="N24" s="51" t="e">
        <f t="shared" si="2"/>
        <v>#VALUE!</v>
      </c>
    </row>
    <row r="25" spans="1:14" ht="90" x14ac:dyDescent="0.2">
      <c r="A25" s="3">
        <v>23</v>
      </c>
      <c r="B25" s="57"/>
      <c r="C25" s="19" t="s">
        <v>91</v>
      </c>
      <c r="D25" s="18" t="s">
        <v>28</v>
      </c>
      <c r="E25" s="5"/>
      <c r="F25" s="18" t="s">
        <v>53</v>
      </c>
      <c r="G25" s="38"/>
      <c r="H25" s="38"/>
      <c r="I25" s="48">
        <f t="shared" si="0"/>
        <v>0</v>
      </c>
      <c r="J25" s="52">
        <v>700</v>
      </c>
      <c r="K25" s="18" t="s">
        <v>12</v>
      </c>
      <c r="L25" s="52">
        <f>J25*(10*10)/100</f>
        <v>700</v>
      </c>
      <c r="M25" s="50" t="s">
        <v>56</v>
      </c>
      <c r="N25" s="51" t="e">
        <f t="shared" si="2"/>
        <v>#VALUE!</v>
      </c>
    </row>
    <row r="26" spans="1:14" ht="63" x14ac:dyDescent="0.2">
      <c r="A26" s="3">
        <v>24</v>
      </c>
      <c r="B26" s="59" t="s">
        <v>98</v>
      </c>
      <c r="C26" s="17" t="s">
        <v>99</v>
      </c>
      <c r="D26" s="18" t="s">
        <v>62</v>
      </c>
      <c r="E26" s="5"/>
      <c r="F26" s="18" t="s">
        <v>53</v>
      </c>
      <c r="G26" s="38"/>
      <c r="H26" s="38"/>
      <c r="I26" s="48">
        <f t="shared" si="0"/>
        <v>0</v>
      </c>
      <c r="J26" s="49">
        <v>2000</v>
      </c>
      <c r="K26" s="18" t="s">
        <v>12</v>
      </c>
      <c r="L26" s="52">
        <f>J26*(10*10)/100</f>
        <v>2000</v>
      </c>
      <c r="M26" s="50" t="s">
        <v>56</v>
      </c>
      <c r="N26" s="51" t="e">
        <f t="shared" si="2"/>
        <v>#VALUE!</v>
      </c>
    </row>
    <row r="27" spans="1:14" ht="63" x14ac:dyDescent="0.2">
      <c r="A27" s="3">
        <v>25</v>
      </c>
      <c r="B27" s="59"/>
      <c r="C27" s="17" t="s">
        <v>100</v>
      </c>
      <c r="D27" s="18" t="s">
        <v>28</v>
      </c>
      <c r="E27" s="7"/>
      <c r="F27" s="18" t="s">
        <v>53</v>
      </c>
      <c r="G27" s="38"/>
      <c r="H27" s="38"/>
      <c r="I27" s="48">
        <f t="shared" si="0"/>
        <v>0</v>
      </c>
      <c r="J27" s="52">
        <v>500</v>
      </c>
      <c r="K27" s="22" t="s">
        <v>22</v>
      </c>
      <c r="L27" s="52">
        <f>J27</f>
        <v>500</v>
      </c>
      <c r="M27" s="50" t="s">
        <v>56</v>
      </c>
      <c r="N27" s="51" t="e">
        <f t="shared" si="2"/>
        <v>#VALUE!</v>
      </c>
    </row>
    <row r="28" spans="1:14" ht="63" x14ac:dyDescent="0.2">
      <c r="A28" s="3">
        <v>26</v>
      </c>
      <c r="B28" s="59"/>
      <c r="C28" s="17" t="s">
        <v>101</v>
      </c>
      <c r="D28" s="18" t="s">
        <v>37</v>
      </c>
      <c r="E28" s="5"/>
      <c r="F28" s="18" t="s">
        <v>53</v>
      </c>
      <c r="G28" s="38"/>
      <c r="H28" s="38"/>
      <c r="I28" s="48">
        <f t="shared" si="0"/>
        <v>0</v>
      </c>
      <c r="J28" s="49">
        <v>1000</v>
      </c>
      <c r="K28" s="22" t="s">
        <v>22</v>
      </c>
      <c r="L28" s="49">
        <f>J28</f>
        <v>1000</v>
      </c>
      <c r="M28" s="50" t="s">
        <v>56</v>
      </c>
      <c r="N28" s="51" t="e">
        <f t="shared" si="2"/>
        <v>#VALUE!</v>
      </c>
    </row>
    <row r="29" spans="1:14" ht="47.25" x14ac:dyDescent="0.2">
      <c r="A29" s="3">
        <v>27</v>
      </c>
      <c r="B29" s="57" t="s">
        <v>8</v>
      </c>
      <c r="C29" s="23" t="s">
        <v>38</v>
      </c>
      <c r="D29" s="18" t="s">
        <v>65</v>
      </c>
      <c r="E29" s="5"/>
      <c r="F29" s="18" t="s">
        <v>22</v>
      </c>
      <c r="G29" s="38"/>
      <c r="H29" s="38"/>
      <c r="I29" s="48">
        <f t="shared" si="0"/>
        <v>0</v>
      </c>
      <c r="J29" s="52">
        <v>5000</v>
      </c>
      <c r="K29" s="18" t="s">
        <v>15</v>
      </c>
      <c r="L29" s="52">
        <f>J29*350</f>
        <v>1750000</v>
      </c>
      <c r="M29" s="50" t="s">
        <v>56</v>
      </c>
      <c r="N29" s="51" t="e">
        <f t="shared" si="2"/>
        <v>#VALUE!</v>
      </c>
    </row>
    <row r="30" spans="1:14" ht="47.25" x14ac:dyDescent="0.2">
      <c r="A30" s="3">
        <v>28</v>
      </c>
      <c r="B30" s="57"/>
      <c r="C30" s="23" t="s">
        <v>39</v>
      </c>
      <c r="D30" s="18" t="s">
        <v>66</v>
      </c>
      <c r="E30" s="5"/>
      <c r="F30" s="18" t="s">
        <v>22</v>
      </c>
      <c r="G30" s="38"/>
      <c r="H30" s="38"/>
      <c r="I30" s="48">
        <f t="shared" si="0"/>
        <v>0</v>
      </c>
      <c r="J30" s="52">
        <v>700</v>
      </c>
      <c r="K30" s="18" t="s">
        <v>15</v>
      </c>
      <c r="L30" s="52">
        <f>J30*800</f>
        <v>560000</v>
      </c>
      <c r="M30" s="50" t="s">
        <v>56</v>
      </c>
      <c r="N30" s="51" t="e">
        <f t="shared" si="2"/>
        <v>#VALUE!</v>
      </c>
    </row>
    <row r="31" spans="1:14" ht="63" x14ac:dyDescent="0.2">
      <c r="A31" s="3">
        <v>29</v>
      </c>
      <c r="B31" s="57"/>
      <c r="C31" s="24" t="s">
        <v>40</v>
      </c>
      <c r="D31" s="21" t="s">
        <v>113</v>
      </c>
      <c r="E31" s="5"/>
      <c r="F31" s="18" t="s">
        <v>53</v>
      </c>
      <c r="G31" s="38"/>
      <c r="H31" s="38"/>
      <c r="I31" s="48">
        <f t="shared" si="0"/>
        <v>0</v>
      </c>
      <c r="J31" s="52">
        <v>5000</v>
      </c>
      <c r="K31" s="18" t="s">
        <v>41</v>
      </c>
      <c r="L31" s="52">
        <f>J31*250</f>
        <v>1250000</v>
      </c>
      <c r="M31" s="50" t="s">
        <v>56</v>
      </c>
      <c r="N31" s="51" t="e">
        <f t="shared" si="2"/>
        <v>#VALUE!</v>
      </c>
    </row>
    <row r="32" spans="1:14" ht="63" x14ac:dyDescent="0.2">
      <c r="A32" s="3">
        <v>30</v>
      </c>
      <c r="B32" s="57" t="s">
        <v>9</v>
      </c>
      <c r="C32" s="17" t="s">
        <v>42</v>
      </c>
      <c r="D32" s="18" t="s">
        <v>44</v>
      </c>
      <c r="E32" s="5"/>
      <c r="F32" s="18" t="s">
        <v>53</v>
      </c>
      <c r="G32" s="38"/>
      <c r="H32" s="38"/>
      <c r="I32" s="48">
        <f t="shared" si="0"/>
        <v>0</v>
      </c>
      <c r="J32" s="49">
        <v>100</v>
      </c>
      <c r="K32" s="18" t="s">
        <v>12</v>
      </c>
      <c r="L32" s="49">
        <f>J32*(5*5)/100</f>
        <v>25</v>
      </c>
      <c r="M32" s="50" t="s">
        <v>56</v>
      </c>
      <c r="N32" s="51" t="e">
        <f t="shared" si="2"/>
        <v>#VALUE!</v>
      </c>
    </row>
    <row r="33" spans="1:14" ht="63" x14ac:dyDescent="0.2">
      <c r="A33" s="3">
        <v>31</v>
      </c>
      <c r="B33" s="57"/>
      <c r="C33" s="17" t="s">
        <v>43</v>
      </c>
      <c r="D33" s="18" t="s">
        <v>28</v>
      </c>
      <c r="E33" s="5"/>
      <c r="F33" s="18" t="s">
        <v>53</v>
      </c>
      <c r="G33" s="38"/>
      <c r="H33" s="38"/>
      <c r="I33" s="48">
        <f t="shared" si="0"/>
        <v>0</v>
      </c>
      <c r="J33" s="49">
        <v>4000</v>
      </c>
      <c r="K33" s="18" t="s">
        <v>12</v>
      </c>
      <c r="L33" s="49">
        <f>J33*(10*10)/100</f>
        <v>4000</v>
      </c>
      <c r="M33" s="50" t="s">
        <v>56</v>
      </c>
      <c r="N33" s="51" t="e">
        <f t="shared" si="2"/>
        <v>#VALUE!</v>
      </c>
    </row>
    <row r="34" spans="1:14" ht="67.150000000000006" customHeight="1" x14ac:dyDescent="0.2">
      <c r="A34" s="3">
        <v>32</v>
      </c>
      <c r="B34" s="57"/>
      <c r="C34" s="17" t="s">
        <v>76</v>
      </c>
      <c r="D34" s="18" t="s">
        <v>67</v>
      </c>
      <c r="E34" s="5"/>
      <c r="F34" s="18" t="s">
        <v>53</v>
      </c>
      <c r="G34" s="38"/>
      <c r="H34" s="38"/>
      <c r="I34" s="48">
        <f t="shared" si="0"/>
        <v>0</v>
      </c>
      <c r="J34" s="49">
        <v>5000</v>
      </c>
      <c r="K34" s="18" t="s">
        <v>11</v>
      </c>
      <c r="L34" s="49">
        <f>J34*30</f>
        <v>150000</v>
      </c>
      <c r="M34" s="50" t="s">
        <v>56</v>
      </c>
      <c r="N34" s="51" t="e">
        <f t="shared" si="2"/>
        <v>#VALUE!</v>
      </c>
    </row>
    <row r="35" spans="1:14" ht="63" x14ac:dyDescent="0.2">
      <c r="A35" s="3">
        <v>33</v>
      </c>
      <c r="B35" s="57"/>
      <c r="C35" s="17" t="s">
        <v>75</v>
      </c>
      <c r="D35" s="18" t="s">
        <v>68</v>
      </c>
      <c r="E35" s="6"/>
      <c r="F35" s="18" t="s">
        <v>53</v>
      </c>
      <c r="G35" s="38"/>
      <c r="H35" s="38"/>
      <c r="I35" s="48">
        <f t="shared" si="0"/>
        <v>0</v>
      </c>
      <c r="J35" s="49">
        <v>1000</v>
      </c>
      <c r="K35" s="18" t="s">
        <v>11</v>
      </c>
      <c r="L35" s="49">
        <f>J35*50</f>
        <v>50000</v>
      </c>
      <c r="M35" s="50" t="s">
        <v>56</v>
      </c>
      <c r="N35" s="51" t="e">
        <f t="shared" si="2"/>
        <v>#VALUE!</v>
      </c>
    </row>
    <row r="36" spans="1:14" ht="63" x14ac:dyDescent="0.2">
      <c r="A36" s="3">
        <v>34</v>
      </c>
      <c r="B36" s="57"/>
      <c r="C36" s="17" t="s">
        <v>45</v>
      </c>
      <c r="D36" s="18" t="s">
        <v>28</v>
      </c>
      <c r="E36" s="6"/>
      <c r="F36" s="18" t="s">
        <v>53</v>
      </c>
      <c r="G36" s="38"/>
      <c r="H36" s="38"/>
      <c r="I36" s="48">
        <f t="shared" si="0"/>
        <v>0</v>
      </c>
      <c r="J36" s="49">
        <v>500</v>
      </c>
      <c r="K36" s="18" t="s">
        <v>12</v>
      </c>
      <c r="L36" s="49">
        <f>J36*(10*10)/100</f>
        <v>500</v>
      </c>
      <c r="M36" s="50" t="s">
        <v>56</v>
      </c>
      <c r="N36" s="51" t="e">
        <f t="shared" si="2"/>
        <v>#VALUE!</v>
      </c>
    </row>
    <row r="37" spans="1:14" ht="63" x14ac:dyDescent="0.2">
      <c r="A37" s="3">
        <v>35</v>
      </c>
      <c r="B37" s="57" t="s">
        <v>16</v>
      </c>
      <c r="C37" s="17" t="s">
        <v>94</v>
      </c>
      <c r="D37" s="18" t="s">
        <v>29</v>
      </c>
      <c r="E37" s="6"/>
      <c r="F37" s="18" t="s">
        <v>108</v>
      </c>
      <c r="G37" s="38"/>
      <c r="H37" s="38"/>
      <c r="I37" s="48">
        <f t="shared" si="0"/>
        <v>0</v>
      </c>
      <c r="J37" s="49">
        <v>25000</v>
      </c>
      <c r="K37" s="18" t="s">
        <v>12</v>
      </c>
      <c r="L37" s="49">
        <f>J37*(20*10)/100</f>
        <v>50000</v>
      </c>
      <c r="M37" s="50" t="s">
        <v>56</v>
      </c>
      <c r="N37" s="51" t="e">
        <f t="shared" si="2"/>
        <v>#VALUE!</v>
      </c>
    </row>
    <row r="38" spans="1:14" ht="78.75" x14ac:dyDescent="0.2">
      <c r="A38" s="3">
        <v>36</v>
      </c>
      <c r="B38" s="57"/>
      <c r="C38" s="17" t="s">
        <v>46</v>
      </c>
      <c r="D38" s="18" t="s">
        <v>69</v>
      </c>
      <c r="E38" s="6"/>
      <c r="F38" s="18" t="s">
        <v>110</v>
      </c>
      <c r="G38" s="38"/>
      <c r="H38" s="38"/>
      <c r="I38" s="48">
        <f t="shared" si="0"/>
        <v>0</v>
      </c>
      <c r="J38" s="52">
        <v>2000</v>
      </c>
      <c r="K38" s="18" t="s">
        <v>12</v>
      </c>
      <c r="L38" s="52">
        <f>J38*(10*60)/100</f>
        <v>12000</v>
      </c>
      <c r="M38" s="50" t="s">
        <v>56</v>
      </c>
      <c r="N38" s="51" t="e">
        <f t="shared" si="2"/>
        <v>#VALUE!</v>
      </c>
    </row>
    <row r="39" spans="1:14" ht="63" x14ac:dyDescent="0.2">
      <c r="A39" s="3">
        <v>37</v>
      </c>
      <c r="B39" s="57"/>
      <c r="C39" s="17" t="s">
        <v>102</v>
      </c>
      <c r="D39" s="21" t="s">
        <v>27</v>
      </c>
      <c r="E39" s="5"/>
      <c r="F39" s="18" t="s">
        <v>53</v>
      </c>
      <c r="G39" s="38"/>
      <c r="H39" s="38"/>
      <c r="I39" s="48">
        <f t="shared" si="0"/>
        <v>0</v>
      </c>
      <c r="J39" s="52">
        <v>19000</v>
      </c>
      <c r="K39" s="18" t="s">
        <v>12</v>
      </c>
      <c r="L39" s="49">
        <f>J39*(10*10)/100</f>
        <v>19000</v>
      </c>
      <c r="M39" s="50" t="s">
        <v>56</v>
      </c>
      <c r="N39" s="51" t="e">
        <f t="shared" si="2"/>
        <v>#VALUE!</v>
      </c>
    </row>
    <row r="40" spans="1:14" ht="63" x14ac:dyDescent="0.2">
      <c r="A40" s="3">
        <v>38</v>
      </c>
      <c r="B40" s="58" t="s">
        <v>10</v>
      </c>
      <c r="C40" s="25" t="s">
        <v>49</v>
      </c>
      <c r="D40" s="21" t="s">
        <v>27</v>
      </c>
      <c r="E40" s="5"/>
      <c r="F40" s="18" t="s">
        <v>53</v>
      </c>
      <c r="G40" s="38"/>
      <c r="H40" s="38"/>
      <c r="I40" s="48">
        <f t="shared" si="0"/>
        <v>0</v>
      </c>
      <c r="J40" s="49">
        <v>6500</v>
      </c>
      <c r="K40" s="18" t="s">
        <v>12</v>
      </c>
      <c r="L40" s="49">
        <f>J40*(10*10)/100</f>
        <v>6500</v>
      </c>
      <c r="M40" s="50" t="s">
        <v>56</v>
      </c>
      <c r="N40" s="51" t="e">
        <f t="shared" si="2"/>
        <v>#VALUE!</v>
      </c>
    </row>
    <row r="41" spans="1:14" ht="63" x14ac:dyDescent="0.2">
      <c r="A41" s="3">
        <v>39</v>
      </c>
      <c r="B41" s="58"/>
      <c r="C41" s="25" t="s">
        <v>50</v>
      </c>
      <c r="D41" s="21" t="s">
        <v>27</v>
      </c>
      <c r="E41" s="5"/>
      <c r="F41" s="18" t="s">
        <v>53</v>
      </c>
      <c r="G41" s="38"/>
      <c r="H41" s="38"/>
      <c r="I41" s="48">
        <f t="shared" si="0"/>
        <v>0</v>
      </c>
      <c r="J41" s="49">
        <v>2000</v>
      </c>
      <c r="K41" s="18" t="s">
        <v>22</v>
      </c>
      <c r="L41" s="49">
        <f>J41</f>
        <v>2000</v>
      </c>
      <c r="M41" s="50" t="s">
        <v>56</v>
      </c>
      <c r="N41" s="51" t="e">
        <f t="shared" si="2"/>
        <v>#VALUE!</v>
      </c>
    </row>
    <row r="42" spans="1:14" ht="63" x14ac:dyDescent="0.2">
      <c r="A42" s="3">
        <v>40</v>
      </c>
      <c r="B42" s="58"/>
      <c r="C42" s="25" t="s">
        <v>50</v>
      </c>
      <c r="D42" s="21" t="s">
        <v>52</v>
      </c>
      <c r="E42" s="5"/>
      <c r="F42" s="18" t="s">
        <v>53</v>
      </c>
      <c r="G42" s="38"/>
      <c r="H42" s="38"/>
      <c r="I42" s="48">
        <f t="shared" si="0"/>
        <v>0</v>
      </c>
      <c r="J42" s="49">
        <v>500</v>
      </c>
      <c r="K42" s="18" t="s">
        <v>22</v>
      </c>
      <c r="L42" s="49">
        <f>J42</f>
        <v>500</v>
      </c>
      <c r="M42" s="50" t="s">
        <v>56</v>
      </c>
      <c r="N42" s="51" t="e">
        <f t="shared" si="2"/>
        <v>#VALUE!</v>
      </c>
    </row>
    <row r="43" spans="1:14" ht="63" x14ac:dyDescent="0.2">
      <c r="A43" s="3">
        <v>41</v>
      </c>
      <c r="B43" s="58"/>
      <c r="C43" s="25" t="s">
        <v>51</v>
      </c>
      <c r="D43" s="21" t="s">
        <v>27</v>
      </c>
      <c r="E43" s="39"/>
      <c r="F43" s="18" t="s">
        <v>53</v>
      </c>
      <c r="G43" s="38"/>
      <c r="H43" s="38"/>
      <c r="I43" s="48">
        <f t="shared" si="0"/>
        <v>0</v>
      </c>
      <c r="J43" s="49">
        <v>500</v>
      </c>
      <c r="K43" s="18" t="s">
        <v>12</v>
      </c>
      <c r="L43" s="49">
        <f>J43*(10*10)/100</f>
        <v>500</v>
      </c>
      <c r="M43" s="50" t="s">
        <v>56</v>
      </c>
      <c r="N43" s="51" t="e">
        <f t="shared" ref="N43:N48" si="3">M43*L45</f>
        <v>#VALUE!</v>
      </c>
    </row>
    <row r="44" spans="1:14" ht="63" x14ac:dyDescent="0.2">
      <c r="A44" s="3">
        <v>42</v>
      </c>
      <c r="B44" s="57" t="s">
        <v>20</v>
      </c>
      <c r="C44" s="17" t="s">
        <v>73</v>
      </c>
      <c r="D44" s="18" t="s">
        <v>26</v>
      </c>
      <c r="E44" s="39"/>
      <c r="F44" s="18" t="s">
        <v>53</v>
      </c>
      <c r="G44" s="38"/>
      <c r="H44" s="38"/>
      <c r="I44" s="48">
        <f t="shared" si="0"/>
        <v>0</v>
      </c>
      <c r="J44" s="49">
        <v>1500</v>
      </c>
      <c r="K44" s="18" t="s">
        <v>22</v>
      </c>
      <c r="L44" s="49">
        <f>J44</f>
        <v>1500</v>
      </c>
      <c r="M44" s="50" t="s">
        <v>56</v>
      </c>
      <c r="N44" s="51" t="e">
        <f t="shared" si="3"/>
        <v>#VALUE!</v>
      </c>
    </row>
    <row r="45" spans="1:14" ht="63" x14ac:dyDescent="0.2">
      <c r="A45" s="3">
        <v>43</v>
      </c>
      <c r="B45" s="57"/>
      <c r="C45" s="17" t="s">
        <v>74</v>
      </c>
      <c r="D45" s="18" t="s">
        <v>47</v>
      </c>
      <c r="E45" s="39"/>
      <c r="F45" s="18" t="s">
        <v>53</v>
      </c>
      <c r="G45" s="38"/>
      <c r="H45" s="38"/>
      <c r="I45" s="48">
        <f t="shared" si="0"/>
        <v>0</v>
      </c>
      <c r="J45" s="49">
        <v>2500</v>
      </c>
      <c r="K45" s="18" t="s">
        <v>22</v>
      </c>
      <c r="L45" s="49">
        <f>J45</f>
        <v>2500</v>
      </c>
      <c r="M45" s="50" t="s">
        <v>56</v>
      </c>
      <c r="N45" s="51" t="e">
        <f t="shared" si="3"/>
        <v>#VALUE!</v>
      </c>
    </row>
    <row r="46" spans="1:14" ht="47.25" x14ac:dyDescent="0.2">
      <c r="A46" s="3">
        <v>44</v>
      </c>
      <c r="B46" s="57" t="s">
        <v>21</v>
      </c>
      <c r="C46" s="17" t="s">
        <v>72</v>
      </c>
      <c r="D46" s="18" t="s">
        <v>71</v>
      </c>
      <c r="E46" s="39"/>
      <c r="F46" s="18" t="s">
        <v>22</v>
      </c>
      <c r="G46" s="38"/>
      <c r="H46" s="38"/>
      <c r="I46" s="48">
        <f t="shared" si="0"/>
        <v>0</v>
      </c>
      <c r="J46" s="49">
        <v>5000</v>
      </c>
      <c r="K46" s="22" t="s">
        <v>11</v>
      </c>
      <c r="L46" s="49">
        <f>J46*50</f>
        <v>250000</v>
      </c>
      <c r="M46" s="50" t="s">
        <v>56</v>
      </c>
      <c r="N46" s="51" t="e">
        <f t="shared" si="3"/>
        <v>#VALUE!</v>
      </c>
    </row>
    <row r="47" spans="1:14" ht="63" x14ac:dyDescent="0.2">
      <c r="A47" s="3">
        <v>45</v>
      </c>
      <c r="B47" s="57"/>
      <c r="C47" s="17" t="s">
        <v>48</v>
      </c>
      <c r="D47" s="18" t="s">
        <v>70</v>
      </c>
      <c r="E47" s="39"/>
      <c r="F47" s="18" t="s">
        <v>22</v>
      </c>
      <c r="G47" s="38"/>
      <c r="H47" s="38"/>
      <c r="I47" s="48">
        <f t="shared" si="0"/>
        <v>0</v>
      </c>
      <c r="J47" s="49">
        <v>10000</v>
      </c>
      <c r="K47" s="18" t="s">
        <v>17</v>
      </c>
      <c r="L47" s="49">
        <f t="shared" ref="L47" si="4">J47*80</f>
        <v>800000</v>
      </c>
      <c r="M47" s="50" t="s">
        <v>56</v>
      </c>
      <c r="N47" s="51" t="e">
        <f t="shared" si="3"/>
        <v>#VALUE!</v>
      </c>
    </row>
    <row r="48" spans="1:14" ht="57" thickBot="1" x14ac:dyDescent="0.25">
      <c r="A48" s="9">
        <v>46</v>
      </c>
      <c r="B48" s="10" t="s">
        <v>106</v>
      </c>
      <c r="C48" s="26" t="s">
        <v>107</v>
      </c>
      <c r="D48" s="27" t="s">
        <v>103</v>
      </c>
      <c r="E48" s="40"/>
      <c r="F48" s="29" t="s">
        <v>111</v>
      </c>
      <c r="G48" s="41"/>
      <c r="H48" s="41"/>
      <c r="I48" s="53">
        <f t="shared" si="0"/>
        <v>0</v>
      </c>
      <c r="J48" s="54">
        <v>550</v>
      </c>
      <c r="K48" s="28" t="s">
        <v>95</v>
      </c>
      <c r="L48" s="54">
        <f>J48</f>
        <v>550</v>
      </c>
      <c r="M48" s="55" t="s">
        <v>56</v>
      </c>
      <c r="N48" s="56" t="e">
        <f t="shared" si="3"/>
        <v>#VALUE!</v>
      </c>
    </row>
  </sheetData>
  <sheetProtection algorithmName="SHA-512" hashValue="PDrWZG2XzyWs/3w5fMjQv0o+lq6VW/lIhPS+lpYwVXc4Rqyy780Psb/cD/ZHTjJhpbKaX02RwbErUnO9JPxdyg==" saltValue="wifNHI5v4Mkynkuxup4nYA==" spinCount="100000" sheet="1" objects="1" scenarios="1"/>
  <mergeCells count="15">
    <mergeCell ref="B18:B19"/>
    <mergeCell ref="B21:B22"/>
    <mergeCell ref="B23:B25"/>
    <mergeCell ref="B44:B45"/>
    <mergeCell ref="B46:B47"/>
    <mergeCell ref="B26:B28"/>
    <mergeCell ref="B29:B31"/>
    <mergeCell ref="B32:B36"/>
    <mergeCell ref="B37:B39"/>
    <mergeCell ref="B40:B43"/>
    <mergeCell ref="A1:N1"/>
    <mergeCell ref="B14:B15"/>
    <mergeCell ref="B4:B7"/>
    <mergeCell ref="B8:B13"/>
    <mergeCell ref="B16:B17"/>
  </mergeCells>
  <pageMargins left="0.70866141732283472" right="0.70866141732283472" top="0.74803149606299213" bottom="0.7480314960629921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נספח ד-1 טופס הצעה כספית</vt:lpstr>
      <vt:lpstr>'נספח ד-1 טופס הצעה כספית'!Print_Area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חגית יונה</dc:creator>
  <cp:keywords/>
  <dc:description/>
  <cp:lastModifiedBy>סיון גולצקי Sivan Goleczki</cp:lastModifiedBy>
  <cp:lastPrinted>2024-01-08T08:25:10Z</cp:lastPrinted>
  <dcterms:created xsi:type="dcterms:W3CDTF">2023-10-02T10:52:48Z</dcterms:created>
  <dcterms:modified xsi:type="dcterms:W3CDTF">2024-05-07T10:30:26Z</dcterms:modified>
  <cp:category/>
</cp:coreProperties>
</file>